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<sst xmlns="http://schemas.openxmlformats.org/spreadsheetml/2006/main" count="753" uniqueCount="551">
  <si>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</si>
  <si>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</si>
  <si>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</si>
  <si>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</si>
  <si>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</si>
  <si>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</si>
  <si>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</si>
  <si>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</si>
  <si>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</si>
  <si>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</si>
  <si>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</si>
  <si>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</si>
  <si>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</si>
  <si>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</si>
  <si>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</si>
  <si>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</si>
  <si>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</si>
  <si>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</si>
  <si>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</si>
  <si>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</si>
  <si>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</si>
  <si>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</si>
  <si>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</si>
  <si>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</si>
  <si>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</si>
  <si>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</si>
  <si>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</si>
  <si>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</si>
  <si>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</si>
  <si>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</si>
  <si>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</si>
  <si>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</si>
  <si>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</si>
  <si>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</si>
  <si>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</si>
  <si>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</si>
  <si>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</si>
  <si>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</si>
  <si>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</si>
  <si>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</si>
  <si>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</si>
  <si>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</si>
  <si>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</si>
  <si>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</si>
  <si>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</si>
  <si>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</si>
  <si>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</si>
  <si>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</si>
  <si>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</si>
  <si>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</si>
  <si>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</si>
  <si>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</si>
  <si>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</si>
  <si>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</si>
  <si>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</si>
  <si>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</si>
  <si>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</si>
  <si>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</si>
  <si>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</si>
  <si>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</si>
  <si>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</si>
  <si>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</si>
  <si>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</si>
  <si>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</si>
  <si>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</si>
  <si>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</si>
  <si>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</si>
  <si>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Профінансовано станом на 06.07.15</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</si>
  <si>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</si>
  <si>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</si>
  <si>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</si>
  <si>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</si>
  <si>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</si>
  <si>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</si>
  <si>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</si>
  <si>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</si>
  <si>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</si>
  <si>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</si>
  <si>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</si>
  <si>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</si>
  <si>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</si>
  <si>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</si>
  <si>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</si>
  <si>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</si>
  <si>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</si>
  <si>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</si>
  <si>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</si>
  <si>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</si>
  <si>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</si>
  <si>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</si>
  <si>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</si>
  <si>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</si>
  <si>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</si>
  <si>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</si>
  <si>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</si>
  <si>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</si>
  <si>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</si>
  <si>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</si>
  <si>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</si>
  <si>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</si>
  <si>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</si>
  <si>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</si>
  <si>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</si>
  <si>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</si>
  <si>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</si>
  <si>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</si>
  <si>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</si>
  <si>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</si>
  <si>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</si>
  <si>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</si>
  <si>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</si>
  <si>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</si>
  <si>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</si>
  <si>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</si>
  <si>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</si>
  <si>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</si>
  <si>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</si>
  <si>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</si>
  <si>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</si>
  <si>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</si>
  <si>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Залишок призначень до плану 6 місяців</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</si>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</sst>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4" fillId="0" borderId="11" xfId="79"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3"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5"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25" fillId="0" borderId="0" xfId="79" applyFont="1" applyAlignment="1">
      <alignment horizontal="lef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0"/>
      <c r="C1" s="250"/>
      <c r="D1" s="250"/>
      <c r="E1" s="250"/>
      <c r="F1" s="250"/>
      <c r="G1" s="250"/>
      <c r="H1" s="250"/>
      <c r="I1" s="250"/>
      <c r="J1" s="250"/>
      <c r="K1" s="250"/>
      <c r="L1" s="250"/>
      <c r="M1" s="250"/>
      <c r="N1" s="250"/>
      <c r="O1" s="250"/>
      <c r="P1" s="250"/>
      <c r="Q1" s="250"/>
      <c r="R1" s="250"/>
      <c r="S1" s="250"/>
      <c r="T1" s="250"/>
      <c r="U1" s="250"/>
      <c r="V1" s="250"/>
      <c r="W1" s="250"/>
    </row>
    <row r="2" spans="1:24" s="42" customFormat="1" ht="66" customHeight="1">
      <c r="A2" s="48"/>
      <c r="B2" s="48"/>
      <c r="C2" s="2"/>
      <c r="D2" s="48"/>
      <c r="E2" s="48"/>
      <c r="F2" s="48"/>
      <c r="G2" s="46"/>
      <c r="H2" s="1"/>
      <c r="I2" s="1"/>
      <c r="J2" s="1"/>
      <c r="K2" s="1"/>
      <c r="L2" s="1"/>
      <c r="M2" s="1"/>
      <c r="N2" s="46"/>
      <c r="O2" s="1"/>
      <c r="P2" s="1"/>
      <c r="Q2" s="1"/>
      <c r="R2" s="1"/>
      <c r="S2" s="251" t="s">
        <v>278</v>
      </c>
      <c r="T2" s="251"/>
      <c r="U2" s="251"/>
      <c r="V2" s="251"/>
      <c r="W2" s="251"/>
      <c r="X2" s="251"/>
    </row>
    <row r="3" spans="1:23" s="4" customFormat="1" ht="45" customHeight="1">
      <c r="A3" s="48"/>
      <c r="B3" s="252" t="s">
        <v>533</v>
      </c>
      <c r="C3" s="252"/>
      <c r="D3" s="253"/>
      <c r="E3" s="253"/>
      <c r="F3" s="253"/>
      <c r="G3" s="253"/>
      <c r="H3" s="253"/>
      <c r="I3" s="253"/>
      <c r="J3" s="253"/>
      <c r="K3" s="253"/>
      <c r="L3" s="253"/>
      <c r="M3" s="253"/>
      <c r="N3" s="253"/>
      <c r="O3" s="253"/>
      <c r="P3" s="253"/>
      <c r="Q3" s="253"/>
      <c r="R3" s="253"/>
      <c r="S3" s="253"/>
      <c r="T3" s="253"/>
      <c r="U3" s="253"/>
      <c r="V3" s="253"/>
      <c r="W3" s="253"/>
    </row>
    <row r="4" spans="1:23" s="42" customFormat="1" ht="18.75">
      <c r="A4" s="5"/>
      <c r="B4" s="15"/>
      <c r="C4" s="113"/>
      <c r="D4" s="61"/>
      <c r="E4" s="61"/>
      <c r="F4" s="61"/>
      <c r="G4" s="47"/>
      <c r="H4" s="6"/>
      <c r="I4" s="62"/>
      <c r="J4" s="62"/>
      <c r="K4" s="62"/>
      <c r="L4" s="61"/>
      <c r="M4" s="61"/>
      <c r="N4" s="3"/>
      <c r="O4" s="7"/>
      <c r="P4" s="7"/>
      <c r="Q4" s="7"/>
      <c r="R4" s="7"/>
      <c r="S4" s="7"/>
      <c r="T4" s="7"/>
      <c r="U4" s="7"/>
      <c r="V4" s="7"/>
      <c r="W4" s="78" t="s">
        <v>399</v>
      </c>
    </row>
    <row r="5" spans="1:23" s="42" customFormat="1" ht="21.75" customHeight="1">
      <c r="A5" s="63"/>
      <c r="B5" s="254" t="s">
        <v>456</v>
      </c>
      <c r="C5" s="233" t="s">
        <v>534</v>
      </c>
      <c r="D5" s="233" t="s">
        <v>396</v>
      </c>
      <c r="E5" s="257" t="s">
        <v>387</v>
      </c>
      <c r="F5" s="258" t="s">
        <v>0</v>
      </c>
      <c r="G5" s="242" t="s">
        <v>378</v>
      </c>
      <c r="H5" s="242"/>
      <c r="I5" s="242"/>
      <c r="J5" s="242"/>
      <c r="K5" s="242"/>
      <c r="L5" s="242"/>
      <c r="M5" s="242"/>
      <c r="N5" s="244" t="s">
        <v>379</v>
      </c>
      <c r="O5" s="245"/>
      <c r="P5" s="245"/>
      <c r="Q5" s="245"/>
      <c r="R5" s="245"/>
      <c r="S5" s="245"/>
      <c r="T5" s="245"/>
      <c r="U5" s="245"/>
      <c r="V5" s="246"/>
      <c r="W5" s="243" t="s">
        <v>380</v>
      </c>
    </row>
    <row r="6" spans="1:23" s="42" customFormat="1" ht="16.5" customHeight="1">
      <c r="A6" s="64"/>
      <c r="B6" s="255"/>
      <c r="C6" s="234"/>
      <c r="D6" s="234"/>
      <c r="E6" s="257"/>
      <c r="F6" s="236"/>
      <c r="G6" s="259" t="s">
        <v>381</v>
      </c>
      <c r="H6" s="237" t="s">
        <v>382</v>
      </c>
      <c r="I6" s="236" t="s">
        <v>383</v>
      </c>
      <c r="J6" s="236"/>
      <c r="K6" s="236"/>
      <c r="L6" s="236"/>
      <c r="M6" s="237" t="s">
        <v>384</v>
      </c>
      <c r="N6" s="247" t="s">
        <v>381</v>
      </c>
      <c r="O6" s="237" t="s">
        <v>382</v>
      </c>
      <c r="P6" s="236" t="s">
        <v>383</v>
      </c>
      <c r="Q6" s="236"/>
      <c r="R6" s="236"/>
      <c r="S6" s="236"/>
      <c r="T6" s="237" t="s">
        <v>384</v>
      </c>
      <c r="U6" s="238" t="s">
        <v>383</v>
      </c>
      <c r="V6" s="239"/>
      <c r="W6" s="243"/>
    </row>
    <row r="7" spans="1:23" s="42" customFormat="1" ht="20.25" customHeight="1">
      <c r="A7" s="65"/>
      <c r="B7" s="255"/>
      <c r="C7" s="234"/>
      <c r="D7" s="234"/>
      <c r="E7" s="257"/>
      <c r="F7" s="236"/>
      <c r="G7" s="259"/>
      <c r="H7" s="237"/>
      <c r="I7" s="236" t="s">
        <v>459</v>
      </c>
      <c r="J7" s="240" t="s">
        <v>259</v>
      </c>
      <c r="K7" s="240" t="s">
        <v>260</v>
      </c>
      <c r="L7" s="236" t="s">
        <v>385</v>
      </c>
      <c r="M7" s="237"/>
      <c r="N7" s="247"/>
      <c r="O7" s="237"/>
      <c r="P7" s="236" t="s">
        <v>459</v>
      </c>
      <c r="Q7" s="240" t="s">
        <v>259</v>
      </c>
      <c r="R7" s="240" t="s">
        <v>260</v>
      </c>
      <c r="S7" s="236" t="s">
        <v>385</v>
      </c>
      <c r="T7" s="237"/>
      <c r="U7" s="236" t="s">
        <v>392</v>
      </c>
      <c r="V7" s="34" t="s">
        <v>383</v>
      </c>
      <c r="W7" s="243"/>
    </row>
    <row r="8" spans="1:23" s="42" customFormat="1" ht="114.75" customHeight="1">
      <c r="A8" s="66"/>
      <c r="B8" s="256"/>
      <c r="C8" s="235"/>
      <c r="D8" s="235"/>
      <c r="E8" s="257"/>
      <c r="F8" s="236"/>
      <c r="G8" s="259"/>
      <c r="H8" s="237"/>
      <c r="I8" s="236"/>
      <c r="J8" s="241"/>
      <c r="K8" s="241"/>
      <c r="L8" s="236"/>
      <c r="M8" s="237"/>
      <c r="N8" s="247"/>
      <c r="O8" s="237"/>
      <c r="P8" s="236"/>
      <c r="Q8" s="241"/>
      <c r="R8" s="241"/>
      <c r="S8" s="236"/>
      <c r="T8" s="237"/>
      <c r="U8" s="236"/>
      <c r="V8" s="34" t="s">
        <v>263</v>
      </c>
      <c r="W8" s="243"/>
    </row>
    <row r="9" spans="1:23" s="68" customFormat="1" ht="28.5" customHeight="1">
      <c r="A9" s="67"/>
      <c r="B9" s="16" t="s">
        <v>390</v>
      </c>
      <c r="C9" s="21" t="s">
        <v>535</v>
      </c>
      <c r="D9" s="21"/>
      <c r="E9" s="21"/>
      <c r="F9" s="22" t="s">
        <v>400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390</v>
      </c>
      <c r="C10" s="21" t="s">
        <v>536</v>
      </c>
      <c r="D10" s="21"/>
      <c r="E10" s="21"/>
      <c r="F10" s="22" t="s">
        <v>400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397</v>
      </c>
      <c r="C11" s="17" t="s">
        <v>537</v>
      </c>
      <c r="D11" s="17" t="s">
        <v>391</v>
      </c>
      <c r="E11" s="17" t="s">
        <v>386</v>
      </c>
      <c r="F11" s="12" t="s">
        <v>50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388</v>
      </c>
      <c r="C12" s="17" t="s">
        <v>539</v>
      </c>
      <c r="D12" s="17" t="s">
        <v>405</v>
      </c>
      <c r="E12" s="17" t="s">
        <v>460</v>
      </c>
      <c r="F12" s="20" t="s">
        <v>52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538</v>
      </c>
      <c r="D13" s="17" t="s">
        <v>404</v>
      </c>
      <c r="E13" s="17" t="s">
        <v>458</v>
      </c>
      <c r="F13" s="20" t="s">
        <v>51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503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540</v>
      </c>
      <c r="D15" s="17" t="s">
        <v>461</v>
      </c>
      <c r="E15" s="17" t="s">
        <v>462</v>
      </c>
      <c r="F15" s="20" t="s">
        <v>53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153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541</v>
      </c>
      <c r="D17" s="17" t="s">
        <v>409</v>
      </c>
      <c r="E17" s="17" t="s">
        <v>463</v>
      </c>
      <c r="F17" s="20" t="s">
        <v>438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489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490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491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492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110</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493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542</v>
      </c>
      <c r="D24" s="21"/>
      <c r="E24" s="21"/>
      <c r="F24" s="22" t="s">
        <v>543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544</v>
      </c>
      <c r="D25" s="21"/>
      <c r="E25" s="21"/>
      <c r="F25" s="22" t="s">
        <v>543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397</v>
      </c>
      <c r="C26" s="17" t="s">
        <v>545</v>
      </c>
      <c r="D26" s="17" t="s">
        <v>391</v>
      </c>
      <c r="E26" s="17" t="s">
        <v>386</v>
      </c>
      <c r="F26" s="12" t="s">
        <v>50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546</v>
      </c>
      <c r="D27" s="21"/>
      <c r="E27" s="21"/>
      <c r="F27" s="22" t="s">
        <v>410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546</v>
      </c>
      <c r="D28" s="21"/>
      <c r="E28" s="21"/>
      <c r="F28" s="22" t="s">
        <v>410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397</v>
      </c>
      <c r="C29" s="17" t="s">
        <v>547</v>
      </c>
      <c r="D29" s="17" t="s">
        <v>391</v>
      </c>
      <c r="E29" s="17" t="s">
        <v>386</v>
      </c>
      <c r="F29" s="12" t="s">
        <v>50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548</v>
      </c>
      <c r="D30" s="16" t="s">
        <v>411</v>
      </c>
      <c r="E30" s="16"/>
      <c r="F30" s="10" t="s">
        <v>412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349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350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351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549</v>
      </c>
      <c r="D34" s="17" t="s">
        <v>413</v>
      </c>
      <c r="E34" s="17" t="s">
        <v>464</v>
      </c>
      <c r="F34" s="20" t="s">
        <v>54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348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414</v>
      </c>
      <c r="E36" s="17" t="s">
        <v>465</v>
      </c>
      <c r="F36" s="20" t="s">
        <v>55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349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350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351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415</v>
      </c>
      <c r="E40" s="17" t="s">
        <v>466</v>
      </c>
      <c r="F40" s="20" t="s">
        <v>56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352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401</v>
      </c>
      <c r="E42" s="17" t="s">
        <v>464</v>
      </c>
      <c r="F42" s="20" t="s">
        <v>176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416</v>
      </c>
      <c r="E43" s="17" t="s">
        <v>177</v>
      </c>
      <c r="F43" s="20" t="s">
        <v>178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417</v>
      </c>
      <c r="E44" s="17" t="s">
        <v>179</v>
      </c>
      <c r="F44" s="20" t="s">
        <v>57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418</v>
      </c>
      <c r="E45" s="17" t="s">
        <v>180</v>
      </c>
      <c r="F45" s="20" t="s">
        <v>58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419</v>
      </c>
      <c r="E46" s="17" t="s">
        <v>181</v>
      </c>
      <c r="F46" s="20" t="s">
        <v>59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420</v>
      </c>
      <c r="E47" s="17" t="s">
        <v>181</v>
      </c>
      <c r="F47" s="20" t="s">
        <v>60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421</v>
      </c>
      <c r="E48" s="17" t="s">
        <v>182</v>
      </c>
      <c r="F48" s="20" t="s">
        <v>61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422</v>
      </c>
      <c r="E49" s="17" t="s">
        <v>182</v>
      </c>
      <c r="F49" s="20" t="s">
        <v>62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423</v>
      </c>
      <c r="E50" s="17" t="s">
        <v>182</v>
      </c>
      <c r="F50" s="20" t="s">
        <v>63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402</v>
      </c>
      <c r="E51" s="16"/>
      <c r="F51" s="10" t="s">
        <v>403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183</v>
      </c>
      <c r="E52" s="17" t="s">
        <v>184</v>
      </c>
      <c r="F52" s="20" t="s">
        <v>64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185</v>
      </c>
      <c r="E53" s="17" t="s">
        <v>184</v>
      </c>
      <c r="F53" s="20" t="s">
        <v>65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186</v>
      </c>
      <c r="E54" s="17" t="s">
        <v>184</v>
      </c>
      <c r="F54" s="20" t="s">
        <v>66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188</v>
      </c>
      <c r="E55" s="17" t="s">
        <v>184</v>
      </c>
      <c r="F55" s="20" t="s">
        <v>68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187</v>
      </c>
      <c r="E56" s="17" t="s">
        <v>184</v>
      </c>
      <c r="F56" s="20" t="s">
        <v>438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424</v>
      </c>
      <c r="E57" s="16"/>
      <c r="F57" s="10" t="s">
        <v>189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190</v>
      </c>
      <c r="E58" s="17" t="s">
        <v>193</v>
      </c>
      <c r="F58" s="20" t="s">
        <v>425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191</v>
      </c>
      <c r="E59" s="17" t="s">
        <v>194</v>
      </c>
      <c r="F59" s="20" t="s">
        <v>69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192</v>
      </c>
      <c r="E60" s="17" t="s">
        <v>196</v>
      </c>
      <c r="F60" s="20" t="s">
        <v>195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405</v>
      </c>
      <c r="E61" s="17" t="s">
        <v>197</v>
      </c>
      <c r="F61" s="20" t="s">
        <v>198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426</v>
      </c>
      <c r="E62" s="16"/>
      <c r="F62" s="10" t="s">
        <v>427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199</v>
      </c>
      <c r="E63" s="17" t="s">
        <v>203</v>
      </c>
      <c r="F63" s="20" t="s">
        <v>70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200</v>
      </c>
      <c r="E64" s="17" t="s">
        <v>203</v>
      </c>
      <c r="F64" s="20" t="s">
        <v>71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201</v>
      </c>
      <c r="E65" s="17" t="s">
        <v>203</v>
      </c>
      <c r="F65" s="20" t="s">
        <v>72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202</v>
      </c>
      <c r="E66" s="17" t="s">
        <v>203</v>
      </c>
      <c r="F66" s="20" t="s">
        <v>73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406</v>
      </c>
      <c r="E67" s="16"/>
      <c r="F67" s="10" t="s">
        <v>407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394</v>
      </c>
      <c r="E68" s="17" t="s">
        <v>395</v>
      </c>
      <c r="F68" s="20" t="s">
        <v>74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428</v>
      </c>
      <c r="E69" s="17" t="s">
        <v>465</v>
      </c>
      <c r="F69" s="20" t="s">
        <v>329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429</v>
      </c>
      <c r="E70" s="17" t="s">
        <v>196</v>
      </c>
      <c r="F70" s="20" t="s">
        <v>330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408</v>
      </c>
      <c r="E71" s="16" t="s">
        <v>395</v>
      </c>
      <c r="F71" s="10" t="s">
        <v>204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342</v>
      </c>
      <c r="E72" s="16" t="s">
        <v>393</v>
      </c>
      <c r="F72" s="10" t="s">
        <v>331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409</v>
      </c>
      <c r="E73" s="16" t="s">
        <v>463</v>
      </c>
      <c r="F73" s="10" t="s">
        <v>438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341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v>
      </c>
      <c r="D75" s="21"/>
      <c r="E75" s="21"/>
      <c r="F75" s="22" t="s">
        <v>430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v>
      </c>
      <c r="D76" s="21"/>
      <c r="E76" s="21"/>
      <c r="F76" s="22" t="s">
        <v>550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397</v>
      </c>
      <c r="C77" s="17" t="s">
        <v>3</v>
      </c>
      <c r="D77" s="17" t="s">
        <v>391</v>
      </c>
      <c r="E77" s="17" t="s">
        <v>386</v>
      </c>
      <c r="F77" s="12" t="s">
        <v>50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431</v>
      </c>
      <c r="E78" s="16"/>
      <c r="F78" s="10" t="s">
        <v>457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347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277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432</v>
      </c>
      <c r="E81" s="17" t="s">
        <v>205</v>
      </c>
      <c r="F81" s="20" t="s">
        <v>332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353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277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433</v>
      </c>
      <c r="E84" s="17" t="s">
        <v>206</v>
      </c>
      <c r="F84" s="20" t="s">
        <v>333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353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434</v>
      </c>
      <c r="E86" s="17" t="s">
        <v>207</v>
      </c>
      <c r="F86" s="20" t="s">
        <v>334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353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435</v>
      </c>
      <c r="E88" s="17" t="s">
        <v>208</v>
      </c>
      <c r="F88" s="20" t="s">
        <v>335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353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436</v>
      </c>
      <c r="E90" s="17" t="s">
        <v>209</v>
      </c>
      <c r="F90" s="20" t="s">
        <v>336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353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509</v>
      </c>
      <c r="E92" s="17"/>
      <c r="F92" s="20" t="s">
        <v>97</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285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406</v>
      </c>
      <c r="E94" s="16"/>
      <c r="F94" s="10" t="s">
        <v>407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210</v>
      </c>
      <c r="E95" s="17" t="s">
        <v>205</v>
      </c>
      <c r="F95" s="20" t="s">
        <v>337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409</v>
      </c>
      <c r="E96" s="16" t="s">
        <v>463</v>
      </c>
      <c r="F96" s="10" t="s">
        <v>438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437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397</v>
      </c>
      <c r="C99" s="17" t="s">
        <v>5</v>
      </c>
      <c r="D99" s="17" t="s">
        <v>391</v>
      </c>
      <c r="E99" s="17" t="s">
        <v>386</v>
      </c>
      <c r="F99" s="12" t="s">
        <v>50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6</v>
      </c>
      <c r="D100" s="17" t="s">
        <v>401</v>
      </c>
      <c r="E100" s="17" t="s">
        <v>354</v>
      </c>
      <c r="F100" s="12" t="s">
        <v>338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505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402</v>
      </c>
      <c r="E102" s="16"/>
      <c r="F102" s="10" t="s">
        <v>403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505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285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504</v>
      </c>
      <c r="E105" s="69" t="s">
        <v>355</v>
      </c>
      <c r="F105" s="70" t="s">
        <v>339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505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507</v>
      </c>
      <c r="E107" s="115">
        <v>1030</v>
      </c>
      <c r="F107" s="44" t="s">
        <v>95</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505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508</v>
      </c>
      <c r="E109" s="69" t="s">
        <v>356</v>
      </c>
      <c r="F109" s="116" t="s">
        <v>96</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505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511</v>
      </c>
      <c r="E111" s="71">
        <v>1070</v>
      </c>
      <c r="F111" s="43" t="s">
        <v>98</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505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521</v>
      </c>
      <c r="E113" s="71">
        <v>1060</v>
      </c>
      <c r="F113" s="43" t="s">
        <v>108</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505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523</v>
      </c>
      <c r="E115" s="71">
        <v>1060</v>
      </c>
      <c r="F115" s="43" t="s">
        <v>524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505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506</v>
      </c>
      <c r="E117" s="72"/>
      <c r="F117" s="43" t="s">
        <v>340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505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512</v>
      </c>
      <c r="E119" s="71">
        <v>1070</v>
      </c>
      <c r="F119" s="43" t="s">
        <v>99</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505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522</v>
      </c>
      <c r="E121" s="71">
        <v>1060</v>
      </c>
      <c r="F121" s="43" t="s">
        <v>109</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505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528</v>
      </c>
      <c r="E123" s="71">
        <v>1060</v>
      </c>
      <c r="F123" s="43" t="s">
        <v>529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505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265</v>
      </c>
      <c r="E125" s="72"/>
      <c r="F125" s="43" t="s">
        <v>266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505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267</v>
      </c>
      <c r="E127" s="72"/>
      <c r="F127" s="43" t="s">
        <v>268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505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269</v>
      </c>
      <c r="E129" s="72"/>
      <c r="F129" s="43" t="s">
        <v>270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505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513</v>
      </c>
      <c r="E131" s="71" t="s">
        <v>357</v>
      </c>
      <c r="F131" s="43" t="s">
        <v>100</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505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514</v>
      </c>
      <c r="E133" s="71" t="s">
        <v>357</v>
      </c>
      <c r="F133" s="43" t="s">
        <v>101</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505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515</v>
      </c>
      <c r="E135" s="71" t="s">
        <v>357</v>
      </c>
      <c r="F135" s="43" t="s">
        <v>102</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505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516</v>
      </c>
      <c r="E137" s="71" t="s">
        <v>357</v>
      </c>
      <c r="F137" s="43" t="s">
        <v>103</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505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517</v>
      </c>
      <c r="E139" s="73"/>
      <c r="F139" s="43" t="s">
        <v>104</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505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518</v>
      </c>
      <c r="E141" s="71" t="s">
        <v>357</v>
      </c>
      <c r="F141" s="43" t="s">
        <v>105</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505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519</v>
      </c>
      <c r="E143" s="71" t="s">
        <v>357</v>
      </c>
      <c r="F143" s="43" t="s">
        <v>106</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505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520</v>
      </c>
      <c r="E145" s="71" t="s">
        <v>357</v>
      </c>
      <c r="F145" s="43" t="s">
        <v>107</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505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282</v>
      </c>
      <c r="E147" s="71" t="s">
        <v>250</v>
      </c>
      <c r="F147" s="43" t="s">
        <v>134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505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509</v>
      </c>
      <c r="E149" s="71" t="s">
        <v>356</v>
      </c>
      <c r="F149" s="45" t="s">
        <v>97</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510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527</v>
      </c>
      <c r="E151" s="71" t="s">
        <v>250</v>
      </c>
      <c r="F151" s="43" t="s">
        <v>113</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505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530</v>
      </c>
      <c r="E153" s="71" t="s">
        <v>355</v>
      </c>
      <c r="F153" s="43" t="s">
        <v>114</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510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531</v>
      </c>
      <c r="E155" s="71" t="s">
        <v>251</v>
      </c>
      <c r="F155" s="75" t="s">
        <v>115</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532</v>
      </c>
      <c r="E156" s="71" t="s">
        <v>250</v>
      </c>
      <c r="F156" s="43" t="s">
        <v>116</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283</v>
      </c>
      <c r="E157" s="71" t="s">
        <v>250</v>
      </c>
      <c r="F157" s="43" t="s">
        <v>135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510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284</v>
      </c>
      <c r="E159" s="71" t="s">
        <v>250</v>
      </c>
      <c r="F159" s="43" t="s">
        <v>136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510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280</v>
      </c>
      <c r="E161" s="71">
        <v>1060</v>
      </c>
      <c r="F161" s="76" t="s">
        <v>132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281</v>
      </c>
      <c r="E162" s="71" t="s">
        <v>355</v>
      </c>
      <c r="F162" s="76" t="s">
        <v>133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525</v>
      </c>
      <c r="E163" s="71" t="s">
        <v>249</v>
      </c>
      <c r="F163" s="43" t="s">
        <v>526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510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7</v>
      </c>
      <c r="D165" s="23"/>
      <c r="E165" s="23"/>
      <c r="F165" s="22" t="s">
        <v>439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8</v>
      </c>
      <c r="D166" s="23"/>
      <c r="E166" s="23"/>
      <c r="F166" s="22" t="s">
        <v>439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397</v>
      </c>
      <c r="C167" s="17" t="s">
        <v>9</v>
      </c>
      <c r="D167" s="17" t="s">
        <v>391</v>
      </c>
      <c r="E167" s="17" t="s">
        <v>386</v>
      </c>
      <c r="F167" s="12" t="s">
        <v>50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274</v>
      </c>
      <c r="D168" s="17" t="s">
        <v>271</v>
      </c>
      <c r="E168" s="17"/>
      <c r="F168" s="12" t="s">
        <v>273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505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275</v>
      </c>
      <c r="D170" s="17" t="s">
        <v>272</v>
      </c>
      <c r="E170" s="17"/>
      <c r="F170" s="12" t="s">
        <v>276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505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10</v>
      </c>
      <c r="D172" s="16" t="s">
        <v>211</v>
      </c>
      <c r="E172" s="16"/>
      <c r="F172" s="13" t="s">
        <v>212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11</v>
      </c>
      <c r="D173" s="17" t="s">
        <v>440</v>
      </c>
      <c r="E173" s="17" t="s">
        <v>215</v>
      </c>
      <c r="F173" s="12" t="s">
        <v>137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441</v>
      </c>
      <c r="E174" s="17" t="s">
        <v>215</v>
      </c>
      <c r="F174" s="12" t="s">
        <v>216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12</v>
      </c>
      <c r="D175" s="17" t="s">
        <v>213</v>
      </c>
      <c r="E175" s="17" t="s">
        <v>217</v>
      </c>
      <c r="F175" s="12" t="s">
        <v>138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13</v>
      </c>
      <c r="D176" s="17" t="s">
        <v>214</v>
      </c>
      <c r="E176" s="17" t="s">
        <v>217</v>
      </c>
      <c r="F176" s="12" t="s">
        <v>264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406</v>
      </c>
      <c r="E177" s="16"/>
      <c r="F177" s="10" t="s">
        <v>407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394</v>
      </c>
      <c r="E178" s="17" t="s">
        <v>252</v>
      </c>
      <c r="F178" s="20" t="s">
        <v>74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14</v>
      </c>
      <c r="D179" s="16" t="s">
        <v>218</v>
      </c>
      <c r="E179" s="16"/>
      <c r="F179" s="13" t="s">
        <v>219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15</v>
      </c>
      <c r="D180" s="17" t="s">
        <v>220</v>
      </c>
      <c r="E180" s="17" t="s">
        <v>221</v>
      </c>
      <c r="F180" s="12" t="s">
        <v>442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16</v>
      </c>
      <c r="D181" s="17" t="s">
        <v>112</v>
      </c>
      <c r="E181" s="17" t="s">
        <v>253</v>
      </c>
      <c r="F181" s="12" t="s">
        <v>343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17</v>
      </c>
      <c r="D182" s="16" t="s">
        <v>443</v>
      </c>
      <c r="E182" s="16"/>
      <c r="F182" s="13" t="s">
        <v>344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18</v>
      </c>
      <c r="D183" s="17" t="s">
        <v>444</v>
      </c>
      <c r="E183" s="17" t="s">
        <v>222</v>
      </c>
      <c r="F183" s="12" t="s">
        <v>139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494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19</v>
      </c>
      <c r="D185" s="17" t="s">
        <v>445</v>
      </c>
      <c r="E185" s="17" t="s">
        <v>222</v>
      </c>
      <c r="F185" s="12" t="s">
        <v>140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495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20</v>
      </c>
      <c r="D187" s="16" t="s">
        <v>223</v>
      </c>
      <c r="E187" s="16"/>
      <c r="F187" s="13" t="s">
        <v>377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21</v>
      </c>
      <c r="D188" s="17" t="s">
        <v>446</v>
      </c>
      <c r="E188" s="17" t="s">
        <v>224</v>
      </c>
      <c r="F188" s="12" t="s">
        <v>141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22</v>
      </c>
      <c r="D189" s="17" t="s">
        <v>447</v>
      </c>
      <c r="E189" s="17" t="s">
        <v>225</v>
      </c>
      <c r="F189" s="12" t="s">
        <v>448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v>
      </c>
      <c r="D190" s="17" t="s">
        <v>449</v>
      </c>
      <c r="E190" s="17" t="s">
        <v>226</v>
      </c>
      <c r="F190" s="12" t="s">
        <v>227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v>
      </c>
      <c r="D191" s="17" t="s">
        <v>450</v>
      </c>
      <c r="E191" s="17" t="s">
        <v>229</v>
      </c>
      <c r="F191" s="12" t="s">
        <v>228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25</v>
      </c>
      <c r="D192" s="21"/>
      <c r="E192" s="21"/>
      <c r="F192" s="22" t="s">
        <v>451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26</v>
      </c>
      <c r="D193" s="21"/>
      <c r="E193" s="21"/>
      <c r="F193" s="22" t="s">
        <v>451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397</v>
      </c>
      <c r="C194" s="17" t="s">
        <v>27</v>
      </c>
      <c r="D194" s="17" t="s">
        <v>391</v>
      </c>
      <c r="E194" s="17" t="s">
        <v>386</v>
      </c>
      <c r="F194" s="12" t="s">
        <v>50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28</v>
      </c>
      <c r="D195" s="17" t="s">
        <v>413</v>
      </c>
      <c r="E195" s="17" t="s">
        <v>354</v>
      </c>
      <c r="F195" s="20" t="s">
        <v>55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29</v>
      </c>
      <c r="D196" s="17" t="s">
        <v>414</v>
      </c>
      <c r="E196" s="17" t="s">
        <v>254</v>
      </c>
      <c r="F196" s="20" t="s">
        <v>76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30</v>
      </c>
      <c r="D197" s="74" t="s">
        <v>531</v>
      </c>
      <c r="E197" s="17" t="s">
        <v>251</v>
      </c>
      <c r="F197" s="75" t="s">
        <v>115</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32</v>
      </c>
      <c r="D198" s="17" t="s">
        <v>201</v>
      </c>
      <c r="E198" s="17" t="s">
        <v>256</v>
      </c>
      <c r="F198" s="20" t="s">
        <v>142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31</v>
      </c>
      <c r="D199" s="17" t="s">
        <v>214</v>
      </c>
      <c r="E199" s="17" t="s">
        <v>255</v>
      </c>
      <c r="F199" s="12" t="s">
        <v>264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33</v>
      </c>
      <c r="D200" s="17" t="s">
        <v>394</v>
      </c>
      <c r="E200" s="17" t="s">
        <v>252</v>
      </c>
      <c r="F200" s="20" t="s">
        <v>74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34</v>
      </c>
      <c r="D201" s="17" t="s">
        <v>428</v>
      </c>
      <c r="E201" s="17">
        <v>921</v>
      </c>
      <c r="F201" s="20" t="s">
        <v>143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35</v>
      </c>
      <c r="D202" s="17" t="s">
        <v>112</v>
      </c>
      <c r="E202" s="17">
        <v>456</v>
      </c>
      <c r="F202" s="12" t="s">
        <v>343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36</v>
      </c>
      <c r="D203" s="17" t="s">
        <v>409</v>
      </c>
      <c r="E203" s="17" t="s">
        <v>463</v>
      </c>
      <c r="F203" s="20" t="s">
        <v>438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496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75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497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389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37</v>
      </c>
      <c r="D208" s="21"/>
      <c r="E208" s="21"/>
      <c r="F208" s="22" t="s">
        <v>452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38</v>
      </c>
      <c r="D209" s="21"/>
      <c r="E209" s="21"/>
      <c r="F209" s="22" t="s">
        <v>452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397</v>
      </c>
      <c r="C210" s="17" t="s">
        <v>39</v>
      </c>
      <c r="D210" s="17" t="s">
        <v>391</v>
      </c>
      <c r="E210" s="17" t="s">
        <v>386</v>
      </c>
      <c r="F210" s="12" t="s">
        <v>50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409</v>
      </c>
      <c r="E211" s="17" t="s">
        <v>463</v>
      </c>
      <c r="F211" s="20" t="s">
        <v>438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498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499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500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501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502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372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345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342</v>
      </c>
      <c r="E219" s="16" t="s">
        <v>393</v>
      </c>
      <c r="F219" s="10" t="s">
        <v>331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41</v>
      </c>
      <c r="D220" s="23"/>
      <c r="E220" s="23"/>
      <c r="F220" s="22" t="s">
        <v>40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42</v>
      </c>
      <c r="D221" s="23"/>
      <c r="E221" s="23"/>
      <c r="F221" s="22" t="s">
        <v>40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397</v>
      </c>
      <c r="C222" s="17" t="s">
        <v>43</v>
      </c>
      <c r="D222" s="17" t="s">
        <v>391</v>
      </c>
      <c r="E222" s="17" t="s">
        <v>386</v>
      </c>
      <c r="F222" s="12" t="s">
        <v>50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45</v>
      </c>
      <c r="D223" s="17" t="s">
        <v>409</v>
      </c>
      <c r="E223" s="17" t="s">
        <v>258</v>
      </c>
      <c r="F223" s="20" t="s">
        <v>438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346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44</v>
      </c>
      <c r="D225" s="17" t="s">
        <v>453</v>
      </c>
      <c r="E225" s="17" t="s">
        <v>257</v>
      </c>
      <c r="F225" s="12" t="s">
        <v>230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v>
      </c>
      <c r="D226" s="23"/>
      <c r="E226" s="23"/>
      <c r="F226" s="22" t="s">
        <v>454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47</v>
      </c>
      <c r="D227" s="23"/>
      <c r="E227" s="23"/>
      <c r="F227" s="22" t="s">
        <v>454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48</v>
      </c>
      <c r="D228" s="17" t="s">
        <v>455</v>
      </c>
      <c r="E228" s="17" t="s">
        <v>231</v>
      </c>
      <c r="F228" s="12" t="s">
        <v>232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49</v>
      </c>
      <c r="D229" s="17" t="s">
        <v>261</v>
      </c>
      <c r="E229" s="17" t="s">
        <v>262</v>
      </c>
      <c r="F229" s="30" t="s">
        <v>144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488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373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398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8" t="s">
        <v>486</v>
      </c>
      <c r="D237" s="249"/>
      <c r="E237" s="249"/>
      <c r="F237" s="249"/>
      <c r="G237" s="249"/>
      <c r="H237" s="32"/>
      <c r="I237" s="32"/>
      <c r="J237" s="32"/>
      <c r="K237" s="32"/>
      <c r="L237" s="32"/>
      <c r="M237" s="32"/>
      <c r="N237" s="32"/>
      <c r="O237" s="32"/>
      <c r="P237" s="32"/>
      <c r="Q237" s="32"/>
      <c r="R237" s="32"/>
      <c r="S237" s="32"/>
      <c r="T237" s="32"/>
      <c r="U237" s="32"/>
      <c r="V237" s="32"/>
      <c r="W237" s="32" t="s">
        <v>487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1" t="s">
        <v>279</v>
      </c>
      <c r="C1" s="251"/>
      <c r="D1" s="251"/>
    </row>
    <row r="2" ht="18" customHeight="1" hidden="1">
      <c r="C2" s="91"/>
    </row>
    <row r="3" spans="3:9" ht="18" customHeight="1" hidden="1">
      <c r="C3" s="91"/>
      <c r="I3" s="92"/>
    </row>
    <row r="4" ht="18" customHeight="1"/>
    <row r="5" spans="1:3" ht="56.25" customHeight="1">
      <c r="A5" s="228" t="s">
        <v>358</v>
      </c>
      <c r="B5" s="228"/>
      <c r="C5" s="228"/>
    </row>
    <row r="6" spans="1:3" ht="9" customHeight="1">
      <c r="A6" s="229"/>
      <c r="B6" s="229"/>
      <c r="C6" s="229"/>
    </row>
    <row r="7" spans="1:3" ht="49.5" customHeight="1">
      <c r="A7" s="112" t="s">
        <v>376</v>
      </c>
      <c r="B7" s="112" t="s">
        <v>359</v>
      </c>
      <c r="C7" s="112" t="s">
        <v>248</v>
      </c>
    </row>
    <row r="8" spans="1:3" ht="44.25" customHeight="1">
      <c r="A8" s="108" t="s">
        <v>360</v>
      </c>
      <c r="B8" s="94" t="s">
        <v>369</v>
      </c>
      <c r="C8" s="109" t="s">
        <v>361</v>
      </c>
    </row>
    <row r="9" spans="1:3" ht="56.25">
      <c r="A9" s="226" t="s">
        <v>362</v>
      </c>
      <c r="B9" s="230" t="s">
        <v>370</v>
      </c>
      <c r="C9" s="109" t="s">
        <v>363</v>
      </c>
    </row>
    <row r="10" spans="1:3" ht="81" customHeight="1">
      <c r="A10" s="226"/>
      <c r="B10" s="230"/>
      <c r="C10" s="109" t="s">
        <v>364</v>
      </c>
    </row>
    <row r="11" spans="1:3" ht="57.75" customHeight="1">
      <c r="A11" s="108" t="s">
        <v>365</v>
      </c>
      <c r="B11" s="94" t="s">
        <v>371</v>
      </c>
      <c r="C11" s="109" t="s">
        <v>366</v>
      </c>
    </row>
    <row r="12" spans="1:3" ht="57" customHeight="1">
      <c r="A12" s="226" t="s">
        <v>367</v>
      </c>
      <c r="B12" s="225" t="s">
        <v>368</v>
      </c>
      <c r="C12" s="110" t="s">
        <v>233</v>
      </c>
    </row>
    <row r="13" spans="1:3" ht="75" customHeight="1">
      <c r="A13" s="226"/>
      <c r="B13" s="225"/>
      <c r="C13" s="109" t="s">
        <v>234</v>
      </c>
    </row>
    <row r="14" spans="1:3" ht="54.75" customHeight="1">
      <c r="A14" s="226" t="s">
        <v>367</v>
      </c>
      <c r="B14" s="225" t="s">
        <v>235</v>
      </c>
      <c r="C14" s="110" t="s">
        <v>236</v>
      </c>
    </row>
    <row r="15" spans="1:3" ht="87.75" customHeight="1">
      <c r="A15" s="226"/>
      <c r="B15" s="225"/>
      <c r="C15" s="109" t="s">
        <v>234</v>
      </c>
    </row>
    <row r="16" spans="1:3" ht="54.75" customHeight="1">
      <c r="A16" s="226" t="s">
        <v>237</v>
      </c>
      <c r="B16" s="227" t="s">
        <v>375</v>
      </c>
      <c r="C16" s="109" t="s">
        <v>236</v>
      </c>
    </row>
    <row r="17" spans="1:3" ht="72.75" customHeight="1">
      <c r="A17" s="226"/>
      <c r="B17" s="227"/>
      <c r="C17" s="109" t="s">
        <v>364</v>
      </c>
    </row>
    <row r="18" spans="1:3" ht="45.75" customHeight="1">
      <c r="A18" s="108" t="s">
        <v>238</v>
      </c>
      <c r="B18" s="95" t="s">
        <v>239</v>
      </c>
      <c r="C18" s="109" t="s">
        <v>366</v>
      </c>
    </row>
    <row r="19" spans="1:3" ht="62.25" customHeight="1">
      <c r="A19" s="226" t="s">
        <v>240</v>
      </c>
      <c r="B19" s="227" t="s">
        <v>241</v>
      </c>
      <c r="C19" s="109" t="s">
        <v>236</v>
      </c>
    </row>
    <row r="20" spans="1:3" ht="75">
      <c r="A20" s="226"/>
      <c r="B20" s="227"/>
      <c r="C20" s="109" t="s">
        <v>364</v>
      </c>
    </row>
    <row r="21" spans="1:3" ht="37.5" hidden="1">
      <c r="A21" s="108" t="s">
        <v>242</v>
      </c>
      <c r="B21" s="95" t="s">
        <v>243</v>
      </c>
      <c r="C21" s="109"/>
    </row>
    <row r="22" spans="1:3" ht="18.75" hidden="1">
      <c r="A22" s="108"/>
      <c r="B22" s="96" t="s">
        <v>244</v>
      </c>
      <c r="C22" s="109"/>
    </row>
    <row r="23" spans="1:3" ht="56.25" hidden="1">
      <c r="A23" s="108"/>
      <c r="B23" s="97" t="s">
        <v>245</v>
      </c>
      <c r="C23" s="109" t="s">
        <v>246</v>
      </c>
    </row>
    <row r="24" spans="1:3" ht="56.25" hidden="1">
      <c r="A24" s="108"/>
      <c r="B24" s="97" t="s">
        <v>247</v>
      </c>
      <c r="C24" s="109" t="s">
        <v>246</v>
      </c>
    </row>
    <row r="25" spans="1:3" ht="37.5" hidden="1">
      <c r="A25" s="108"/>
      <c r="B25" s="97" t="s">
        <v>467</v>
      </c>
      <c r="C25" s="109" t="s">
        <v>468</v>
      </c>
    </row>
    <row r="26" spans="1:3" ht="21.75" customHeight="1" hidden="1">
      <c r="A26" s="108"/>
      <c r="B26" s="97" t="s">
        <v>244</v>
      </c>
      <c r="C26" s="109"/>
    </row>
    <row r="27" spans="1:3" ht="75" hidden="1">
      <c r="A27" s="108"/>
      <c r="B27" s="96" t="s">
        <v>469</v>
      </c>
      <c r="C27" s="109" t="s">
        <v>470</v>
      </c>
    </row>
    <row r="28" spans="1:3" ht="120.75" customHeight="1" hidden="1">
      <c r="A28" s="108"/>
      <c r="B28" s="96" t="s">
        <v>471</v>
      </c>
      <c r="C28" s="109" t="s">
        <v>472</v>
      </c>
    </row>
    <row r="29" spans="1:3" ht="60.75" customHeight="1" hidden="1">
      <c r="A29" s="108"/>
      <c r="B29" s="97" t="s">
        <v>473</v>
      </c>
      <c r="C29" s="109" t="s">
        <v>474</v>
      </c>
    </row>
    <row r="30" spans="1:3" ht="80.25" customHeight="1" hidden="1">
      <c r="A30" s="108"/>
      <c r="B30" s="97" t="s">
        <v>475</v>
      </c>
      <c r="C30" s="109" t="s">
        <v>472</v>
      </c>
    </row>
    <row r="31" spans="1:3" ht="56.25" hidden="1">
      <c r="A31" s="108"/>
      <c r="B31" s="98" t="s">
        <v>476</v>
      </c>
      <c r="C31" s="109" t="s">
        <v>477</v>
      </c>
    </row>
    <row r="32" spans="1:3" ht="56.25" hidden="1">
      <c r="A32" s="108"/>
      <c r="B32" s="99" t="s">
        <v>478</v>
      </c>
      <c r="C32" s="109" t="s">
        <v>479</v>
      </c>
    </row>
    <row r="33" spans="1:3" ht="93.75" hidden="1">
      <c r="A33" s="108"/>
      <c r="B33" s="99" t="s">
        <v>480</v>
      </c>
      <c r="C33" s="111" t="s">
        <v>481</v>
      </c>
    </row>
    <row r="34" spans="1:3" ht="75" hidden="1">
      <c r="A34" s="108" t="s">
        <v>482</v>
      </c>
      <c r="B34" s="95" t="s">
        <v>374</v>
      </c>
      <c r="C34" s="109" t="s">
        <v>468</v>
      </c>
    </row>
    <row r="35" spans="1:4" ht="55.5" customHeight="1">
      <c r="A35" s="108" t="s">
        <v>483</v>
      </c>
      <c r="B35" s="260" t="s">
        <v>484</v>
      </c>
      <c r="C35" s="110" t="s">
        <v>236</v>
      </c>
      <c r="D35" s="100"/>
    </row>
    <row r="36" spans="1:4" ht="81" customHeight="1">
      <c r="A36" s="108" t="s">
        <v>485</v>
      </c>
      <c r="B36" s="225"/>
      <c r="C36" s="109" t="s">
        <v>234</v>
      </c>
      <c r="D36" s="101"/>
    </row>
    <row r="37" spans="1:4" ht="65.25" customHeight="1">
      <c r="A37" s="102"/>
      <c r="B37" s="103"/>
      <c r="C37" s="104"/>
      <c r="D37" s="105"/>
    </row>
    <row r="38" spans="1:12" s="8" customFormat="1" ht="12.75" customHeight="1">
      <c r="A38" s="25" t="s">
        <v>486</v>
      </c>
      <c r="B38" s="26"/>
      <c r="C38" s="117" t="s">
        <v>487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C1">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61" t="s">
        <v>85</v>
      </c>
      <c r="B1" s="261"/>
      <c r="C1" s="261"/>
      <c r="D1" s="261"/>
      <c r="E1" s="261"/>
      <c r="F1" s="261"/>
      <c r="G1" s="261"/>
      <c r="H1" s="261"/>
      <c r="I1" s="182"/>
      <c r="J1" s="182"/>
    </row>
    <row r="2" spans="1:10" ht="28.5" customHeight="1">
      <c r="A2" s="262" t="s">
        <v>86</v>
      </c>
      <c r="B2" s="262"/>
      <c r="C2" s="262"/>
      <c r="D2" s="262"/>
      <c r="E2" s="262"/>
      <c r="F2" s="262"/>
      <c r="G2" s="262"/>
      <c r="H2" s="262"/>
      <c r="I2" s="183"/>
      <c r="J2" s="183"/>
    </row>
    <row r="3" spans="3:10" ht="18.75">
      <c r="C3" s="146"/>
      <c r="D3" s="129"/>
      <c r="E3" s="147"/>
      <c r="G3" s="148" t="s">
        <v>87</v>
      </c>
      <c r="I3" s="231"/>
      <c r="J3" s="184"/>
    </row>
    <row r="4" spans="1:19" ht="18.75">
      <c r="A4" s="264" t="s">
        <v>77</v>
      </c>
      <c r="B4" s="156"/>
      <c r="C4" s="264" t="s">
        <v>79</v>
      </c>
      <c r="D4" s="263" t="s">
        <v>80</v>
      </c>
      <c r="E4" s="263" t="s">
        <v>378</v>
      </c>
      <c r="F4" s="263" t="s">
        <v>379</v>
      </c>
      <c r="G4" s="132" t="s">
        <v>383</v>
      </c>
      <c r="H4" s="224" t="s">
        <v>67</v>
      </c>
      <c r="I4" s="224" t="s">
        <v>94</v>
      </c>
      <c r="J4" s="185"/>
      <c r="Q4" s="186" t="s">
        <v>117</v>
      </c>
      <c r="R4" s="187" t="s">
        <v>118</v>
      </c>
      <c r="S4" s="188" t="s">
        <v>119</v>
      </c>
    </row>
    <row r="5" spans="1:23" ht="75.75" customHeight="1">
      <c r="A5" s="264"/>
      <c r="B5" s="9" t="s">
        <v>78</v>
      </c>
      <c r="C5" s="264"/>
      <c r="D5" s="263"/>
      <c r="E5" s="263"/>
      <c r="F5" s="263"/>
      <c r="G5" s="149" t="s">
        <v>392</v>
      </c>
      <c r="H5" s="224"/>
      <c r="I5" s="224"/>
      <c r="J5" s="223"/>
      <c r="K5" s="159" t="s">
        <v>120</v>
      </c>
      <c r="L5" s="189" t="s">
        <v>121</v>
      </c>
      <c r="M5" s="189" t="s">
        <v>122</v>
      </c>
      <c r="N5" s="189" t="s">
        <v>123</v>
      </c>
      <c r="O5" s="189" t="s">
        <v>124</v>
      </c>
      <c r="P5" s="189" t="s">
        <v>125</v>
      </c>
      <c r="Q5" s="189" t="s">
        <v>126</v>
      </c>
      <c r="R5" s="189" t="s">
        <v>127</v>
      </c>
      <c r="S5" s="189" t="s">
        <v>128</v>
      </c>
      <c r="T5" s="189" t="s">
        <v>129</v>
      </c>
      <c r="U5" s="189" t="s">
        <v>130</v>
      </c>
      <c r="V5" s="189" t="s">
        <v>131</v>
      </c>
      <c r="W5" s="189" t="s">
        <v>380</v>
      </c>
    </row>
    <row r="6" spans="1:11" s="131" customFormat="1" ht="25.5" customHeight="1">
      <c r="A6" s="266" t="s">
        <v>88</v>
      </c>
      <c r="B6" s="267"/>
      <c r="C6" s="267"/>
      <c r="D6" s="267"/>
      <c r="E6" s="267"/>
      <c r="F6" s="267"/>
      <c r="G6" s="267"/>
      <c r="H6" s="267"/>
      <c r="I6" s="268"/>
      <c r="J6" s="190"/>
      <c r="K6" s="128"/>
    </row>
    <row r="7" spans="1:23" ht="37.5" customHeight="1">
      <c r="A7" s="150">
        <v>1</v>
      </c>
      <c r="B7" s="169"/>
      <c r="C7" s="151" t="s">
        <v>89</v>
      </c>
      <c r="D7" s="152">
        <f>D8+D15</f>
        <v>24335662.520000003</v>
      </c>
      <c r="E7" s="152">
        <f>E8+E15</f>
        <v>4000000</v>
      </c>
      <c r="F7" s="152">
        <f>F8+F15</f>
        <v>20335662.520000003</v>
      </c>
      <c r="G7" s="152">
        <f>G8+G15</f>
        <v>16616888.870000003</v>
      </c>
      <c r="H7" s="175">
        <f>H8+H15</f>
        <v>3999666.5700000003</v>
      </c>
      <c r="I7" s="152">
        <f>H7/(L7+M7+N7+O7+P7)*100</f>
        <v>36.742518543556685</v>
      </c>
      <c r="J7" s="191"/>
      <c r="K7" s="192">
        <f>L7+M7+N7+O7+P7-H7</f>
        <v>6885995.950000001</v>
      </c>
      <c r="L7" s="193">
        <f>L8+L15</f>
        <v>1686888.87</v>
      </c>
      <c r="M7" s="152">
        <f aca="true" t="shared" si="0" ref="M7:V7">M8+M15</f>
        <v>450000</v>
      </c>
      <c r="N7" s="152">
        <f t="shared" si="0"/>
        <v>1900000</v>
      </c>
      <c r="O7" s="152">
        <f t="shared" si="0"/>
        <v>4480000</v>
      </c>
      <c r="P7" s="152">
        <f t="shared" si="0"/>
        <v>2368773.65</v>
      </c>
      <c r="Q7" s="152">
        <f t="shared" si="0"/>
        <v>3700000</v>
      </c>
      <c r="R7" s="152">
        <f t="shared" si="0"/>
        <v>2726000</v>
      </c>
      <c r="S7" s="152">
        <f>S8+S15</f>
        <v>3290267.79</v>
      </c>
      <c r="T7" s="152">
        <f t="shared" si="0"/>
        <v>2509732.21</v>
      </c>
      <c r="U7" s="152">
        <f t="shared" si="0"/>
        <v>800000</v>
      </c>
      <c r="V7" s="152">
        <f t="shared" si="0"/>
        <v>424000</v>
      </c>
      <c r="W7" s="152">
        <f>W8+W15</f>
        <v>24335662.520000003</v>
      </c>
    </row>
    <row r="8" spans="1:23" ht="18.75">
      <c r="A8" s="133" t="s">
        <v>81</v>
      </c>
      <c r="B8" s="134"/>
      <c r="C8" s="153" t="s">
        <v>90</v>
      </c>
      <c r="D8" s="154">
        <f>D9+D13+D14+D12</f>
        <v>5850000</v>
      </c>
      <c r="E8" s="154">
        <f>E9+E13+E14+E12</f>
        <v>4000000</v>
      </c>
      <c r="F8" s="154">
        <f>F9+F13+F14+F12</f>
        <v>1850000</v>
      </c>
      <c r="G8" s="154"/>
      <c r="H8" s="176">
        <f>H9+H13+H14+H12</f>
        <v>1833481.5100000002</v>
      </c>
      <c r="I8" s="154">
        <f aca="true" t="shared" si="1" ref="I8:I16">H8/(L8+M8+N8+O8+P8+Q8)*100</f>
        <v>45.271148395061736</v>
      </c>
      <c r="J8" s="194"/>
      <c r="K8" s="195">
        <f aca="true" t="shared" si="2" ref="K8:K71">L8+M8+N8+O8+P8-H8</f>
        <v>1866518.4899999998</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297</v>
      </c>
      <c r="D9" s="155">
        <f>F9+E9</f>
        <v>1700000</v>
      </c>
      <c r="E9" s="155">
        <f>E11</f>
        <v>0</v>
      </c>
      <c r="F9" s="155">
        <v>1700000</v>
      </c>
      <c r="G9" s="156"/>
      <c r="H9" s="177">
        <f>145975.7+110885.5+10080+85250+418006.2+59549+45060.24+257580+19173.6+27739.2+228900</f>
        <v>1408199.4400000002</v>
      </c>
      <c r="I9" s="198">
        <f t="shared" si="1"/>
        <v>82.8352611764706</v>
      </c>
      <c r="J9" s="199"/>
      <c r="K9" s="200">
        <f>L9+M9+N9+O9+P9-H9</f>
        <v>291800.5599999998</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91</v>
      </c>
      <c r="D10" s="158"/>
      <c r="E10" s="158"/>
      <c r="F10" s="158"/>
      <c r="G10" s="156"/>
      <c r="H10" s="174"/>
      <c r="I10" s="198" t="e">
        <f t="shared" si="1"/>
        <v>#DIV/0!</v>
      </c>
      <c r="J10" s="199"/>
      <c r="K10" s="200"/>
      <c r="L10" s="204"/>
      <c r="M10" s="202"/>
      <c r="N10" s="203"/>
      <c r="O10" s="203"/>
      <c r="P10" s="203"/>
      <c r="Q10" s="202"/>
      <c r="R10" s="202"/>
      <c r="S10" s="202"/>
      <c r="T10" s="202"/>
      <c r="U10" s="202"/>
      <c r="V10" s="202"/>
      <c r="W10" s="187"/>
    </row>
    <row r="11" spans="1:23" ht="18.75" hidden="1">
      <c r="A11" s="133"/>
      <c r="B11" s="134"/>
      <c r="C11" s="157" t="s">
        <v>175</v>
      </c>
      <c r="D11" s="158">
        <f>E11</f>
        <v>0</v>
      </c>
      <c r="E11" s="158">
        <f>3000000-2576000-424000</f>
        <v>0</v>
      </c>
      <c r="F11" s="158"/>
      <c r="G11" s="156"/>
      <c r="H11" s="174"/>
      <c r="I11" s="198" t="e">
        <f t="shared" si="1"/>
        <v>#DIV/0!</v>
      </c>
      <c r="J11" s="199"/>
      <c r="K11" s="200">
        <f t="shared" si="2"/>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92</v>
      </c>
      <c r="D12" s="155">
        <f>E12</f>
        <v>4000000</v>
      </c>
      <c r="E12" s="155">
        <f>3500000+500000</f>
        <v>4000000</v>
      </c>
      <c r="F12" s="155"/>
      <c r="G12" s="156"/>
      <c r="H12" s="177">
        <f>241334.4+64578</f>
        <v>305912.4</v>
      </c>
      <c r="I12" s="198">
        <f t="shared" si="1"/>
        <v>13.905109090909093</v>
      </c>
      <c r="J12" s="199"/>
      <c r="K12" s="200">
        <f t="shared" si="2"/>
        <v>1544087.6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93</v>
      </c>
      <c r="D13" s="155">
        <v>100000</v>
      </c>
      <c r="E13" s="136"/>
      <c r="F13" s="155">
        <v>100000</v>
      </c>
      <c r="G13" s="156"/>
      <c r="H13" s="177">
        <v>98846.55</v>
      </c>
      <c r="I13" s="198">
        <f t="shared" si="1"/>
        <v>98.84655</v>
      </c>
      <c r="J13" s="199"/>
      <c r="K13" s="200">
        <f t="shared" si="2"/>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154</v>
      </c>
      <c r="D14" s="155">
        <v>50000</v>
      </c>
      <c r="E14" s="136"/>
      <c r="F14" s="155">
        <v>50000</v>
      </c>
      <c r="G14" s="156"/>
      <c r="H14" s="177">
        <v>20523.12</v>
      </c>
      <c r="I14" s="198">
        <f t="shared" si="1"/>
        <v>41.04624</v>
      </c>
      <c r="J14" s="199"/>
      <c r="K14" s="200">
        <f t="shared" si="2"/>
        <v>29476.88</v>
      </c>
      <c r="L14" s="204"/>
      <c r="M14" s="202"/>
      <c r="N14" s="203">
        <v>50000</v>
      </c>
      <c r="O14" s="202"/>
      <c r="P14" s="202"/>
      <c r="Q14" s="202"/>
      <c r="R14" s="202"/>
      <c r="S14" s="202"/>
      <c r="T14" s="202"/>
      <c r="U14" s="202"/>
      <c r="V14" s="202"/>
      <c r="W14" s="187">
        <f t="shared" si="4"/>
        <v>50000</v>
      </c>
    </row>
    <row r="15" spans="1:23" ht="18.75">
      <c r="A15" s="133" t="s">
        <v>82</v>
      </c>
      <c r="B15" s="134"/>
      <c r="C15" s="159" t="s">
        <v>155</v>
      </c>
      <c r="D15" s="154">
        <f>SUM(D16:D49)</f>
        <v>18485662.520000003</v>
      </c>
      <c r="E15" s="154"/>
      <c r="F15" s="154">
        <f>SUM(F16:F49)</f>
        <v>18485662.520000003</v>
      </c>
      <c r="G15" s="154">
        <f>SUM(G16:G49)</f>
        <v>16616888.870000003</v>
      </c>
      <c r="H15" s="176">
        <f>SUM(H16:H49)</f>
        <v>2166185.06</v>
      </c>
      <c r="I15" s="154">
        <f t="shared" si="1"/>
        <v>20.560501590553987</v>
      </c>
      <c r="J15" s="194"/>
      <c r="K15" s="195">
        <f t="shared" si="2"/>
        <v>5019477.459999999</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286</v>
      </c>
      <c r="D16" s="155">
        <f>F16</f>
        <v>1868773.6500000001</v>
      </c>
      <c r="E16" s="136"/>
      <c r="F16" s="155">
        <f>1883424.34-14650.69</f>
        <v>1868773.6500000001</v>
      </c>
      <c r="G16" s="156"/>
      <c r="H16" s="177">
        <f>11331.03+86811.92+1531.69</f>
        <v>99674.64</v>
      </c>
      <c r="I16" s="198">
        <f t="shared" si="1"/>
        <v>5.333692499356464</v>
      </c>
      <c r="J16" s="199"/>
      <c r="K16" s="200">
        <f t="shared" si="2"/>
        <v>1769099.01</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160</v>
      </c>
      <c r="D17" s="160">
        <f aca="true" t="shared" si="6" ref="D17:D49">F17</f>
        <v>10000000</v>
      </c>
      <c r="E17" s="130"/>
      <c r="F17" s="155">
        <f aca="true" t="shared" si="7" ref="F17:F49">G17</f>
        <v>10000000</v>
      </c>
      <c r="G17" s="155">
        <v>10000000</v>
      </c>
      <c r="H17" s="177">
        <v>0</v>
      </c>
      <c r="I17" s="198">
        <f aca="true" t="shared" si="8" ref="I17:I22">H17/(L17+M17+N17+O17+P17+Q17)*100</f>
        <v>0</v>
      </c>
      <c r="J17" s="199"/>
      <c r="K17" s="200">
        <f t="shared" si="2"/>
        <v>100000</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287</v>
      </c>
      <c r="D18" s="160">
        <f t="shared" si="6"/>
        <v>279079.21</v>
      </c>
      <c r="E18" s="130"/>
      <c r="F18" s="155">
        <f t="shared" si="7"/>
        <v>279079.21</v>
      </c>
      <c r="G18" s="155">
        <v>279079.21</v>
      </c>
      <c r="H18" s="177">
        <v>279079.21</v>
      </c>
      <c r="I18" s="198">
        <f t="shared" si="8"/>
        <v>100</v>
      </c>
      <c r="J18" s="199"/>
      <c r="K18" s="200">
        <f t="shared" si="2"/>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288</v>
      </c>
      <c r="D19" s="160">
        <f t="shared" si="6"/>
        <v>824077.15</v>
      </c>
      <c r="E19" s="130"/>
      <c r="F19" s="155">
        <f t="shared" si="7"/>
        <v>824077.15</v>
      </c>
      <c r="G19" s="155">
        <f>44077.15+780000</f>
        <v>824077.15</v>
      </c>
      <c r="H19" s="177">
        <f>44077.15+767334.35</f>
        <v>811411.5</v>
      </c>
      <c r="I19" s="198">
        <f t="shared" si="8"/>
        <v>98.4630504558948</v>
      </c>
      <c r="J19" s="199"/>
      <c r="K19" s="200">
        <f t="shared" si="2"/>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289</v>
      </c>
      <c r="D20" s="160">
        <f t="shared" si="6"/>
        <v>416953.04000000004</v>
      </c>
      <c r="E20" s="130"/>
      <c r="F20" s="155">
        <f t="shared" si="7"/>
        <v>416953.04000000004</v>
      </c>
      <c r="G20" s="172">
        <f>156953.04+260000</f>
        <v>416953.04000000004</v>
      </c>
      <c r="H20" s="177">
        <f>156953.04</f>
        <v>156953.04</v>
      </c>
      <c r="I20" s="198">
        <f t="shared" si="8"/>
        <v>37.6428578143956</v>
      </c>
      <c r="J20" s="199"/>
      <c r="K20" s="200">
        <f t="shared" si="2"/>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290</v>
      </c>
      <c r="D21" s="160">
        <f t="shared" si="6"/>
        <v>61559.33</v>
      </c>
      <c r="E21" s="130"/>
      <c r="F21" s="155">
        <f t="shared" si="7"/>
        <v>61559.33</v>
      </c>
      <c r="G21" s="172">
        <f>11559.33+50000</f>
        <v>61559.33</v>
      </c>
      <c r="H21" s="177">
        <f>11559.33</f>
        <v>11559.33</v>
      </c>
      <c r="I21" s="198">
        <f t="shared" si="8"/>
        <v>18.77754355026281</v>
      </c>
      <c r="J21" s="199"/>
      <c r="K21" s="200">
        <f t="shared" si="2"/>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291</v>
      </c>
      <c r="D22" s="160">
        <f t="shared" si="6"/>
        <v>865220.14</v>
      </c>
      <c r="E22" s="160"/>
      <c r="F22" s="160">
        <f t="shared" si="7"/>
        <v>865220.14</v>
      </c>
      <c r="G22" s="172">
        <f>745220.14+120000</f>
        <v>865220.14</v>
      </c>
      <c r="H22" s="177">
        <f>745220.14+51453.47</f>
        <v>796673.61</v>
      </c>
      <c r="I22" s="198">
        <f t="shared" si="8"/>
        <v>92.07756190233852</v>
      </c>
      <c r="J22" s="199"/>
      <c r="K22" s="200">
        <f t="shared" si="2"/>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156</v>
      </c>
      <c r="D23" s="160">
        <f t="shared" si="6"/>
        <v>0</v>
      </c>
      <c r="E23" s="160"/>
      <c r="F23" s="160">
        <f t="shared" si="7"/>
        <v>0</v>
      </c>
      <c r="G23" s="160"/>
      <c r="H23" s="177"/>
      <c r="I23" s="198" t="e">
        <f aca="true" t="shared" si="9" ref="I23:I38">H23/(L23+M23+N23+O23+P23)*100</f>
        <v>#DIV/0!</v>
      </c>
      <c r="J23" s="199"/>
      <c r="K23" s="200">
        <f t="shared" si="2"/>
        <v>0</v>
      </c>
      <c r="L23" s="208"/>
      <c r="M23" s="209"/>
      <c r="N23" s="209"/>
      <c r="O23" s="209"/>
      <c r="P23" s="209"/>
      <c r="Q23" s="209"/>
      <c r="R23" s="209"/>
      <c r="S23" s="209"/>
      <c r="T23" s="209"/>
      <c r="U23" s="209"/>
      <c r="V23" s="209"/>
      <c r="W23" s="188">
        <f t="shared" si="4"/>
        <v>0</v>
      </c>
    </row>
    <row r="24" spans="1:23" s="131" customFormat="1" ht="18.75" hidden="1">
      <c r="A24" s="138"/>
      <c r="B24" s="138"/>
      <c r="C24" s="137" t="s">
        <v>157</v>
      </c>
      <c r="D24" s="160">
        <f t="shared" si="6"/>
        <v>0</v>
      </c>
      <c r="E24" s="160"/>
      <c r="F24" s="160">
        <f t="shared" si="7"/>
        <v>0</v>
      </c>
      <c r="G24" s="160"/>
      <c r="H24" s="177"/>
      <c r="I24" s="198" t="e">
        <f t="shared" si="9"/>
        <v>#DIV/0!</v>
      </c>
      <c r="J24" s="199"/>
      <c r="K24" s="200">
        <f t="shared" si="2"/>
        <v>0</v>
      </c>
      <c r="L24" s="208"/>
      <c r="M24" s="209"/>
      <c r="N24" s="209"/>
      <c r="O24" s="209"/>
      <c r="P24" s="209"/>
      <c r="Q24" s="209"/>
      <c r="R24" s="209"/>
      <c r="S24" s="209"/>
      <c r="T24" s="209"/>
      <c r="U24" s="209"/>
      <c r="V24" s="209"/>
      <c r="W24" s="188">
        <f t="shared" si="4"/>
        <v>0</v>
      </c>
    </row>
    <row r="25" spans="1:23" s="131" customFormat="1" ht="37.5" hidden="1">
      <c r="A25" s="138"/>
      <c r="B25" s="138"/>
      <c r="C25" s="137" t="s">
        <v>158</v>
      </c>
      <c r="D25" s="160">
        <f t="shared" si="6"/>
        <v>0</v>
      </c>
      <c r="E25" s="160"/>
      <c r="F25" s="160">
        <f t="shared" si="7"/>
        <v>0</v>
      </c>
      <c r="G25" s="160"/>
      <c r="H25" s="177"/>
      <c r="I25" s="198" t="e">
        <f t="shared" si="9"/>
        <v>#DIV/0!</v>
      </c>
      <c r="J25" s="199"/>
      <c r="K25" s="200">
        <f t="shared" si="2"/>
        <v>0</v>
      </c>
      <c r="L25" s="208"/>
      <c r="M25" s="209"/>
      <c r="N25" s="209"/>
      <c r="O25" s="209"/>
      <c r="P25" s="209"/>
      <c r="Q25" s="209"/>
      <c r="R25" s="209"/>
      <c r="S25" s="209"/>
      <c r="T25" s="209"/>
      <c r="U25" s="209"/>
      <c r="V25" s="209"/>
      <c r="W25" s="188">
        <f t="shared" si="4"/>
        <v>0</v>
      </c>
    </row>
    <row r="26" spans="1:23" s="131" customFormat="1" ht="18.75" hidden="1">
      <c r="A26" s="138"/>
      <c r="B26" s="138"/>
      <c r="C26" s="137" t="s">
        <v>159</v>
      </c>
      <c r="D26" s="160">
        <f t="shared" si="6"/>
        <v>0</v>
      </c>
      <c r="E26" s="160"/>
      <c r="F26" s="160">
        <f t="shared" si="7"/>
        <v>0</v>
      </c>
      <c r="G26" s="160"/>
      <c r="H26" s="177"/>
      <c r="I26" s="198" t="e">
        <f t="shared" si="9"/>
        <v>#DIV/0!</v>
      </c>
      <c r="J26" s="199"/>
      <c r="K26" s="200">
        <f t="shared" si="2"/>
        <v>0</v>
      </c>
      <c r="L26" s="208"/>
      <c r="M26" s="209"/>
      <c r="N26" s="209"/>
      <c r="O26" s="209"/>
      <c r="P26" s="209"/>
      <c r="Q26" s="209"/>
      <c r="R26" s="209"/>
      <c r="S26" s="209"/>
      <c r="T26" s="209"/>
      <c r="U26" s="209"/>
      <c r="V26" s="209"/>
      <c r="W26" s="188">
        <f t="shared" si="4"/>
        <v>0</v>
      </c>
    </row>
    <row r="27" spans="1:23" s="131" customFormat="1" ht="18.75" hidden="1">
      <c r="A27" s="138"/>
      <c r="B27" s="138"/>
      <c r="C27" s="137" t="s">
        <v>160</v>
      </c>
      <c r="D27" s="160">
        <f t="shared" si="6"/>
        <v>0</v>
      </c>
      <c r="E27" s="160"/>
      <c r="F27" s="160">
        <f t="shared" si="7"/>
        <v>0</v>
      </c>
      <c r="G27" s="160"/>
      <c r="H27" s="177"/>
      <c r="I27" s="198" t="e">
        <f t="shared" si="9"/>
        <v>#DIV/0!</v>
      </c>
      <c r="J27" s="199"/>
      <c r="K27" s="200">
        <f t="shared" si="2"/>
        <v>0</v>
      </c>
      <c r="L27" s="208"/>
      <c r="M27" s="209"/>
      <c r="N27" s="209"/>
      <c r="O27" s="209"/>
      <c r="P27" s="209"/>
      <c r="Q27" s="209"/>
      <c r="R27" s="209"/>
      <c r="S27" s="209"/>
      <c r="T27" s="209"/>
      <c r="U27" s="209"/>
      <c r="V27" s="209"/>
      <c r="W27" s="188">
        <f t="shared" si="4"/>
        <v>0</v>
      </c>
    </row>
    <row r="28" spans="1:23" s="131" customFormat="1" ht="18.75" hidden="1">
      <c r="A28" s="138"/>
      <c r="B28" s="138"/>
      <c r="C28" s="137" t="s">
        <v>161</v>
      </c>
      <c r="D28" s="160">
        <f t="shared" si="6"/>
        <v>0</v>
      </c>
      <c r="E28" s="160"/>
      <c r="F28" s="160">
        <f t="shared" si="7"/>
        <v>0</v>
      </c>
      <c r="G28" s="160"/>
      <c r="H28" s="177"/>
      <c r="I28" s="198" t="e">
        <f t="shared" si="9"/>
        <v>#DIV/0!</v>
      </c>
      <c r="J28" s="199"/>
      <c r="K28" s="200">
        <f t="shared" si="2"/>
        <v>0</v>
      </c>
      <c r="L28" s="208"/>
      <c r="M28" s="209"/>
      <c r="N28" s="209"/>
      <c r="O28" s="209"/>
      <c r="P28" s="209"/>
      <c r="Q28" s="209"/>
      <c r="R28" s="209"/>
      <c r="S28" s="209"/>
      <c r="T28" s="209"/>
      <c r="U28" s="209"/>
      <c r="V28" s="209"/>
      <c r="W28" s="188">
        <f t="shared" si="4"/>
        <v>0</v>
      </c>
    </row>
    <row r="29" spans="1:23" s="131" customFormat="1" ht="37.5" hidden="1">
      <c r="A29" s="138"/>
      <c r="B29" s="138"/>
      <c r="C29" s="137" t="s">
        <v>162</v>
      </c>
      <c r="D29" s="160">
        <f t="shared" si="6"/>
        <v>0</v>
      </c>
      <c r="E29" s="160"/>
      <c r="F29" s="160">
        <f t="shared" si="7"/>
        <v>0</v>
      </c>
      <c r="G29" s="160"/>
      <c r="H29" s="177"/>
      <c r="I29" s="198" t="e">
        <f t="shared" si="9"/>
        <v>#DIV/0!</v>
      </c>
      <c r="J29" s="199"/>
      <c r="K29" s="200">
        <f t="shared" si="2"/>
        <v>0</v>
      </c>
      <c r="L29" s="208"/>
      <c r="M29" s="209"/>
      <c r="N29" s="209"/>
      <c r="O29" s="209"/>
      <c r="P29" s="209"/>
      <c r="Q29" s="209"/>
      <c r="R29" s="209"/>
      <c r="S29" s="209"/>
      <c r="T29" s="209"/>
      <c r="U29" s="209"/>
      <c r="V29" s="209"/>
      <c r="W29" s="188">
        <f t="shared" si="4"/>
        <v>0</v>
      </c>
    </row>
    <row r="30" spans="1:23" s="131" customFormat="1" ht="37.5" hidden="1">
      <c r="A30" s="138"/>
      <c r="B30" s="138"/>
      <c r="C30" s="137" t="s">
        <v>163</v>
      </c>
      <c r="D30" s="160">
        <f t="shared" si="6"/>
        <v>0</v>
      </c>
      <c r="E30" s="160"/>
      <c r="F30" s="160">
        <f t="shared" si="7"/>
        <v>0</v>
      </c>
      <c r="G30" s="160"/>
      <c r="H30" s="177"/>
      <c r="I30" s="198" t="e">
        <f t="shared" si="9"/>
        <v>#DIV/0!</v>
      </c>
      <c r="J30" s="199"/>
      <c r="K30" s="200">
        <f t="shared" si="2"/>
        <v>0</v>
      </c>
      <c r="L30" s="208"/>
      <c r="M30" s="209"/>
      <c r="N30" s="209"/>
      <c r="O30" s="209"/>
      <c r="P30" s="209"/>
      <c r="Q30" s="209"/>
      <c r="R30" s="209"/>
      <c r="S30" s="209"/>
      <c r="T30" s="209"/>
      <c r="U30" s="209"/>
      <c r="V30" s="209"/>
      <c r="W30" s="188">
        <f t="shared" si="4"/>
        <v>0</v>
      </c>
    </row>
    <row r="31" spans="1:23" s="131" customFormat="1" ht="18.75" hidden="1">
      <c r="A31" s="138"/>
      <c r="B31" s="138"/>
      <c r="C31" s="137" t="s">
        <v>164</v>
      </c>
      <c r="D31" s="160">
        <f t="shared" si="6"/>
        <v>0</v>
      </c>
      <c r="E31" s="160"/>
      <c r="F31" s="160">
        <f t="shared" si="7"/>
        <v>0</v>
      </c>
      <c r="G31" s="160"/>
      <c r="H31" s="177"/>
      <c r="I31" s="198" t="e">
        <f t="shared" si="9"/>
        <v>#DIV/0!</v>
      </c>
      <c r="J31" s="199"/>
      <c r="K31" s="200">
        <f t="shared" si="2"/>
        <v>0</v>
      </c>
      <c r="L31" s="208"/>
      <c r="M31" s="209"/>
      <c r="N31" s="209"/>
      <c r="O31" s="209"/>
      <c r="P31" s="209"/>
      <c r="Q31" s="209"/>
      <c r="R31" s="209"/>
      <c r="S31" s="209"/>
      <c r="T31" s="209"/>
      <c r="U31" s="209"/>
      <c r="V31" s="209"/>
      <c r="W31" s="188">
        <f t="shared" si="4"/>
        <v>0</v>
      </c>
    </row>
    <row r="32" spans="1:23" s="131" customFormat="1" ht="18.75" hidden="1">
      <c r="A32" s="138"/>
      <c r="B32" s="138"/>
      <c r="C32" s="137" t="s">
        <v>165</v>
      </c>
      <c r="D32" s="160">
        <f t="shared" si="6"/>
        <v>0</v>
      </c>
      <c r="E32" s="160"/>
      <c r="F32" s="160">
        <f t="shared" si="7"/>
        <v>0</v>
      </c>
      <c r="G32" s="160"/>
      <c r="H32" s="177"/>
      <c r="I32" s="198" t="e">
        <f t="shared" si="9"/>
        <v>#DIV/0!</v>
      </c>
      <c r="J32" s="199"/>
      <c r="K32" s="200">
        <f t="shared" si="2"/>
        <v>0</v>
      </c>
      <c r="L32" s="208"/>
      <c r="M32" s="209"/>
      <c r="N32" s="209"/>
      <c r="O32" s="209"/>
      <c r="P32" s="209"/>
      <c r="Q32" s="209"/>
      <c r="R32" s="209"/>
      <c r="S32" s="209"/>
      <c r="T32" s="209"/>
      <c r="U32" s="209"/>
      <c r="V32" s="209"/>
      <c r="W32" s="188">
        <f t="shared" si="4"/>
        <v>0</v>
      </c>
    </row>
    <row r="33" spans="1:23" s="131" customFormat="1" ht="37.5" hidden="1">
      <c r="A33" s="138"/>
      <c r="B33" s="138"/>
      <c r="C33" s="137" t="s">
        <v>166</v>
      </c>
      <c r="D33" s="160">
        <f t="shared" si="6"/>
        <v>0</v>
      </c>
      <c r="E33" s="160"/>
      <c r="F33" s="160">
        <f t="shared" si="7"/>
        <v>0</v>
      </c>
      <c r="G33" s="160"/>
      <c r="H33" s="177"/>
      <c r="I33" s="198" t="e">
        <f t="shared" si="9"/>
        <v>#DIV/0!</v>
      </c>
      <c r="J33" s="199"/>
      <c r="K33" s="200">
        <f t="shared" si="2"/>
        <v>0</v>
      </c>
      <c r="L33" s="208"/>
      <c r="M33" s="209"/>
      <c r="N33" s="209"/>
      <c r="O33" s="209"/>
      <c r="P33" s="209"/>
      <c r="Q33" s="209"/>
      <c r="R33" s="209"/>
      <c r="S33" s="209"/>
      <c r="T33" s="209"/>
      <c r="U33" s="209"/>
      <c r="V33" s="209"/>
      <c r="W33" s="188">
        <f t="shared" si="4"/>
        <v>0</v>
      </c>
    </row>
    <row r="34" spans="1:23" s="131" customFormat="1" ht="37.5" hidden="1">
      <c r="A34" s="138"/>
      <c r="B34" s="138"/>
      <c r="C34" s="137" t="s">
        <v>167</v>
      </c>
      <c r="D34" s="160">
        <f t="shared" si="6"/>
        <v>0</v>
      </c>
      <c r="E34" s="160"/>
      <c r="F34" s="160">
        <f t="shared" si="7"/>
        <v>0</v>
      </c>
      <c r="G34" s="160"/>
      <c r="H34" s="177"/>
      <c r="I34" s="198" t="e">
        <f t="shared" si="9"/>
        <v>#DIV/0!</v>
      </c>
      <c r="J34" s="199"/>
      <c r="K34" s="200">
        <f t="shared" si="2"/>
        <v>0</v>
      </c>
      <c r="L34" s="208"/>
      <c r="M34" s="209"/>
      <c r="N34" s="209"/>
      <c r="O34" s="209"/>
      <c r="P34" s="209"/>
      <c r="Q34" s="209"/>
      <c r="R34" s="209"/>
      <c r="S34" s="209"/>
      <c r="T34" s="209"/>
      <c r="U34" s="209"/>
      <c r="V34" s="209"/>
      <c r="W34" s="188">
        <f t="shared" si="4"/>
        <v>0</v>
      </c>
    </row>
    <row r="35" spans="1:23" s="131" customFormat="1" ht="37.5" hidden="1">
      <c r="A35" s="138"/>
      <c r="B35" s="138"/>
      <c r="C35" s="137" t="s">
        <v>168</v>
      </c>
      <c r="D35" s="160">
        <f t="shared" si="6"/>
        <v>0</v>
      </c>
      <c r="E35" s="160"/>
      <c r="F35" s="160">
        <f t="shared" si="7"/>
        <v>0</v>
      </c>
      <c r="G35" s="160"/>
      <c r="H35" s="177"/>
      <c r="I35" s="198" t="e">
        <f t="shared" si="9"/>
        <v>#DIV/0!</v>
      </c>
      <c r="J35" s="199"/>
      <c r="K35" s="200">
        <f t="shared" si="2"/>
        <v>0</v>
      </c>
      <c r="L35" s="208"/>
      <c r="M35" s="209"/>
      <c r="N35" s="209"/>
      <c r="O35" s="209"/>
      <c r="P35" s="209"/>
      <c r="Q35" s="209"/>
      <c r="R35" s="209"/>
      <c r="S35" s="209"/>
      <c r="T35" s="209"/>
      <c r="U35" s="209"/>
      <c r="V35" s="209"/>
      <c r="W35" s="188">
        <f t="shared" si="4"/>
        <v>0</v>
      </c>
    </row>
    <row r="36" spans="1:23" s="131" customFormat="1" ht="18.75" hidden="1">
      <c r="A36" s="138"/>
      <c r="B36" s="138"/>
      <c r="C36" s="137" t="s">
        <v>169</v>
      </c>
      <c r="D36" s="160">
        <f t="shared" si="6"/>
        <v>0</v>
      </c>
      <c r="E36" s="160"/>
      <c r="F36" s="160">
        <f t="shared" si="7"/>
        <v>0</v>
      </c>
      <c r="G36" s="160"/>
      <c r="H36" s="177"/>
      <c r="I36" s="198" t="e">
        <f t="shared" si="9"/>
        <v>#DIV/0!</v>
      </c>
      <c r="J36" s="199"/>
      <c r="K36" s="200">
        <f t="shared" si="2"/>
        <v>0</v>
      </c>
      <c r="L36" s="208"/>
      <c r="M36" s="209"/>
      <c r="N36" s="209"/>
      <c r="O36" s="209"/>
      <c r="P36" s="209"/>
      <c r="Q36" s="209"/>
      <c r="R36" s="209"/>
      <c r="S36" s="209"/>
      <c r="T36" s="209"/>
      <c r="U36" s="209"/>
      <c r="V36" s="209"/>
      <c r="W36" s="188">
        <f t="shared" si="4"/>
        <v>0</v>
      </c>
    </row>
    <row r="37" spans="1:23" s="131" customFormat="1" ht="37.5" hidden="1">
      <c r="A37" s="138"/>
      <c r="B37" s="138"/>
      <c r="C37" s="137" t="s">
        <v>170</v>
      </c>
      <c r="D37" s="160">
        <f t="shared" si="6"/>
        <v>0</v>
      </c>
      <c r="E37" s="160"/>
      <c r="F37" s="160">
        <f t="shared" si="7"/>
        <v>0</v>
      </c>
      <c r="G37" s="160"/>
      <c r="H37" s="177"/>
      <c r="I37" s="198" t="e">
        <f t="shared" si="9"/>
        <v>#DIV/0!</v>
      </c>
      <c r="J37" s="199"/>
      <c r="K37" s="200">
        <f t="shared" si="2"/>
        <v>0</v>
      </c>
      <c r="L37" s="208"/>
      <c r="M37" s="209"/>
      <c r="N37" s="209"/>
      <c r="O37" s="209"/>
      <c r="P37" s="209"/>
      <c r="Q37" s="209"/>
      <c r="R37" s="209"/>
      <c r="S37" s="209"/>
      <c r="T37" s="209"/>
      <c r="U37" s="209"/>
      <c r="V37" s="209"/>
      <c r="W37" s="188">
        <f t="shared" si="4"/>
        <v>0</v>
      </c>
    </row>
    <row r="38" spans="1:23" s="131" customFormat="1" ht="18.75" hidden="1">
      <c r="A38" s="138"/>
      <c r="B38" s="138"/>
      <c r="C38" s="137" t="s">
        <v>171</v>
      </c>
      <c r="D38" s="160">
        <f t="shared" si="6"/>
        <v>0</v>
      </c>
      <c r="E38" s="160"/>
      <c r="F38" s="160">
        <f t="shared" si="7"/>
        <v>0</v>
      </c>
      <c r="G38" s="160"/>
      <c r="H38" s="177"/>
      <c r="I38" s="198" t="e">
        <f t="shared" si="9"/>
        <v>#DIV/0!</v>
      </c>
      <c r="J38" s="199"/>
      <c r="K38" s="200">
        <f t="shared" si="2"/>
        <v>0</v>
      </c>
      <c r="L38" s="208"/>
      <c r="M38" s="209"/>
      <c r="N38" s="209"/>
      <c r="O38" s="209"/>
      <c r="P38" s="209"/>
      <c r="Q38" s="209"/>
      <c r="R38" s="209"/>
      <c r="S38" s="209"/>
      <c r="T38" s="209"/>
      <c r="U38" s="209"/>
      <c r="V38" s="209"/>
      <c r="W38" s="188">
        <f t="shared" si="4"/>
        <v>0</v>
      </c>
    </row>
    <row r="39" spans="1:23" s="131" customFormat="1" ht="18.75">
      <c r="A39" s="170"/>
      <c r="B39" s="171"/>
      <c r="C39" s="137" t="s">
        <v>156</v>
      </c>
      <c r="D39" s="160">
        <f t="shared" si="6"/>
        <v>100000</v>
      </c>
      <c r="E39" s="173"/>
      <c r="F39" s="160">
        <f t="shared" si="7"/>
        <v>100000</v>
      </c>
      <c r="G39" s="172">
        <v>100000</v>
      </c>
      <c r="H39" s="178">
        <v>0</v>
      </c>
      <c r="I39" s="198"/>
      <c r="J39" s="199"/>
      <c r="K39" s="200">
        <f t="shared" si="2"/>
        <v>100000</v>
      </c>
      <c r="L39" s="208"/>
      <c r="M39" s="209"/>
      <c r="N39" s="209"/>
      <c r="O39" s="209">
        <v>100000</v>
      </c>
      <c r="P39" s="209"/>
      <c r="Q39" s="209"/>
      <c r="R39" s="209"/>
      <c r="S39" s="209"/>
      <c r="T39" s="209"/>
      <c r="U39" s="209"/>
      <c r="V39" s="209"/>
      <c r="W39" s="188">
        <f t="shared" si="4"/>
        <v>100000</v>
      </c>
    </row>
    <row r="40" spans="1:23" s="131" customFormat="1" ht="18.75">
      <c r="A40" s="170"/>
      <c r="B40" s="171"/>
      <c r="C40" s="137" t="s">
        <v>157</v>
      </c>
      <c r="D40" s="160">
        <f t="shared" si="6"/>
        <v>450000</v>
      </c>
      <c r="E40" s="173"/>
      <c r="F40" s="160">
        <f t="shared" si="7"/>
        <v>450000</v>
      </c>
      <c r="G40" s="172">
        <v>450000</v>
      </c>
      <c r="H40" s="178">
        <v>0</v>
      </c>
      <c r="I40" s="198"/>
      <c r="J40" s="199"/>
      <c r="K40" s="200">
        <f t="shared" si="2"/>
        <v>450000</v>
      </c>
      <c r="L40" s="208"/>
      <c r="M40" s="209"/>
      <c r="N40" s="209"/>
      <c r="O40" s="209">
        <v>450000</v>
      </c>
      <c r="P40" s="209"/>
      <c r="Q40" s="209"/>
      <c r="R40" s="209"/>
      <c r="S40" s="209"/>
      <c r="T40" s="209"/>
      <c r="U40" s="209"/>
      <c r="V40" s="209"/>
      <c r="W40" s="188">
        <f t="shared" si="4"/>
        <v>450000</v>
      </c>
    </row>
    <row r="41" spans="1:23" s="131" customFormat="1" ht="18.75">
      <c r="A41" s="170"/>
      <c r="B41" s="171"/>
      <c r="C41" s="137" t="s">
        <v>292</v>
      </c>
      <c r="D41" s="160">
        <f t="shared" si="6"/>
        <v>1100000</v>
      </c>
      <c r="E41" s="173"/>
      <c r="F41" s="160">
        <f t="shared" si="7"/>
        <v>1100000</v>
      </c>
      <c r="G41" s="172">
        <v>1100000</v>
      </c>
      <c r="H41" s="178">
        <v>0</v>
      </c>
      <c r="I41" s="198"/>
      <c r="J41" s="199"/>
      <c r="K41" s="200">
        <f t="shared" si="2"/>
        <v>750000</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293</v>
      </c>
      <c r="D42" s="160">
        <f t="shared" si="6"/>
        <v>500000</v>
      </c>
      <c r="E42" s="173"/>
      <c r="F42" s="160">
        <f t="shared" si="7"/>
        <v>500000</v>
      </c>
      <c r="G42" s="172">
        <f>500000</f>
        <v>500000</v>
      </c>
      <c r="H42" s="178">
        <v>0</v>
      </c>
      <c r="I42" s="198"/>
      <c r="J42" s="199"/>
      <c r="K42" s="200">
        <f t="shared" si="2"/>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168</v>
      </c>
      <c r="D43" s="160">
        <f t="shared" si="6"/>
        <v>40000</v>
      </c>
      <c r="E43" s="173"/>
      <c r="F43" s="160">
        <f t="shared" si="7"/>
        <v>40000</v>
      </c>
      <c r="G43" s="172">
        <v>40000</v>
      </c>
      <c r="H43" s="178">
        <v>0</v>
      </c>
      <c r="I43" s="198"/>
      <c r="J43" s="199"/>
      <c r="K43" s="200">
        <f t="shared" si="2"/>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162</v>
      </c>
      <c r="D44" s="160">
        <f t="shared" si="6"/>
        <v>60000</v>
      </c>
      <c r="E44" s="173"/>
      <c r="F44" s="160">
        <f t="shared" si="7"/>
        <v>60000</v>
      </c>
      <c r="G44" s="160">
        <v>60000</v>
      </c>
      <c r="H44" s="178">
        <v>0</v>
      </c>
      <c r="I44" s="198"/>
      <c r="J44" s="199"/>
      <c r="K44" s="200">
        <f t="shared" si="2"/>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163</v>
      </c>
      <c r="D45" s="160">
        <f t="shared" si="6"/>
        <v>300000</v>
      </c>
      <c r="E45" s="173"/>
      <c r="F45" s="160">
        <f t="shared" si="7"/>
        <v>300000</v>
      </c>
      <c r="G45" s="160">
        <v>300000</v>
      </c>
      <c r="H45" s="178">
        <v>10833.73</v>
      </c>
      <c r="I45" s="198">
        <f>H45/(L45+M45+N45+O45+P45+Q45)*100</f>
        <v>3.6112433333333334</v>
      </c>
      <c r="J45" s="199"/>
      <c r="K45" s="200">
        <f t="shared" si="2"/>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294</v>
      </c>
      <c r="D46" s="160">
        <f t="shared" si="6"/>
        <v>650000</v>
      </c>
      <c r="E46" s="173"/>
      <c r="F46" s="160">
        <f t="shared" si="7"/>
        <v>650000</v>
      </c>
      <c r="G46" s="160">
        <v>650000</v>
      </c>
      <c r="H46" s="178">
        <v>0</v>
      </c>
      <c r="I46" s="198"/>
      <c r="J46" s="199"/>
      <c r="K46" s="200">
        <f t="shared" si="2"/>
        <v>650000</v>
      </c>
      <c r="L46" s="208"/>
      <c r="M46" s="209"/>
      <c r="N46" s="209"/>
      <c r="O46" s="209">
        <v>650000</v>
      </c>
      <c r="P46" s="209"/>
      <c r="Q46" s="209"/>
      <c r="R46" s="209"/>
      <c r="S46" s="209"/>
      <c r="T46" s="209"/>
      <c r="U46" s="209"/>
      <c r="V46" s="209"/>
      <c r="W46" s="188">
        <f t="shared" si="4"/>
        <v>650000</v>
      </c>
    </row>
    <row r="47" spans="1:23" s="131" customFormat="1" ht="18.75">
      <c r="A47" s="170"/>
      <c r="B47" s="171"/>
      <c r="C47" s="137" t="s">
        <v>169</v>
      </c>
      <c r="D47" s="160">
        <f t="shared" si="6"/>
        <v>250000</v>
      </c>
      <c r="E47" s="173"/>
      <c r="F47" s="160">
        <f t="shared" si="7"/>
        <v>250000</v>
      </c>
      <c r="G47" s="172">
        <v>250000</v>
      </c>
      <c r="H47" s="178">
        <v>0</v>
      </c>
      <c r="I47" s="198"/>
      <c r="J47" s="199"/>
      <c r="K47" s="200">
        <f t="shared" si="2"/>
        <v>250000</v>
      </c>
      <c r="L47" s="208"/>
      <c r="M47" s="209"/>
      <c r="N47" s="209"/>
      <c r="O47" s="209">
        <v>250000</v>
      </c>
      <c r="P47" s="209"/>
      <c r="Q47" s="209"/>
      <c r="R47" s="209"/>
      <c r="S47" s="209"/>
      <c r="T47" s="209"/>
      <c r="U47" s="209"/>
      <c r="V47" s="209"/>
      <c r="W47" s="188">
        <f t="shared" si="4"/>
        <v>250000</v>
      </c>
    </row>
    <row r="48" spans="1:23" s="131" customFormat="1" ht="37.5">
      <c r="A48" s="170"/>
      <c r="B48" s="171"/>
      <c r="C48" s="137" t="s">
        <v>170</v>
      </c>
      <c r="D48" s="160">
        <f t="shared" si="6"/>
        <v>120000</v>
      </c>
      <c r="E48" s="173"/>
      <c r="F48" s="160">
        <f t="shared" si="7"/>
        <v>120000</v>
      </c>
      <c r="G48" s="172">
        <v>120000</v>
      </c>
      <c r="H48" s="178">
        <v>0</v>
      </c>
      <c r="I48" s="198"/>
      <c r="J48" s="199"/>
      <c r="K48" s="200">
        <f t="shared" si="2"/>
        <v>120000</v>
      </c>
      <c r="L48" s="208"/>
      <c r="M48" s="209"/>
      <c r="N48" s="209"/>
      <c r="O48" s="209">
        <v>120000</v>
      </c>
      <c r="P48" s="209"/>
      <c r="Q48" s="209"/>
      <c r="R48" s="209"/>
      <c r="S48" s="209"/>
      <c r="T48" s="209"/>
      <c r="U48" s="209"/>
      <c r="V48" s="209"/>
      <c r="W48" s="188">
        <f t="shared" si="4"/>
        <v>120000</v>
      </c>
    </row>
    <row r="49" spans="1:23" s="131" customFormat="1" ht="18.75">
      <c r="A49" s="170"/>
      <c r="B49" s="171"/>
      <c r="C49" s="137" t="s">
        <v>171</v>
      </c>
      <c r="D49" s="160">
        <f t="shared" si="6"/>
        <v>600000</v>
      </c>
      <c r="E49" s="173"/>
      <c r="F49" s="160">
        <f t="shared" si="7"/>
        <v>600000</v>
      </c>
      <c r="G49" s="172">
        <v>600000</v>
      </c>
      <c r="H49" s="178">
        <v>0</v>
      </c>
      <c r="I49" s="198"/>
      <c r="J49" s="199"/>
      <c r="K49" s="200">
        <f t="shared" si="2"/>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6" t="s">
        <v>172</v>
      </c>
      <c r="B50" s="267"/>
      <c r="C50" s="267"/>
      <c r="D50" s="267"/>
      <c r="E50" s="267"/>
      <c r="F50" s="267"/>
      <c r="G50" s="267"/>
      <c r="H50" s="267"/>
      <c r="I50" s="268"/>
      <c r="J50" s="199"/>
      <c r="K50" s="200">
        <f t="shared" si="2"/>
        <v>0</v>
      </c>
      <c r="W50" s="155"/>
    </row>
    <row r="51" spans="1:23" s="131" customFormat="1" ht="27.75" customHeight="1">
      <c r="A51" s="150">
        <v>2</v>
      </c>
      <c r="B51" s="151"/>
      <c r="C51" s="161" t="s">
        <v>173</v>
      </c>
      <c r="D51" s="152">
        <f>D52</f>
        <v>701896.79</v>
      </c>
      <c r="E51" s="151"/>
      <c r="F51" s="152">
        <f>G51</f>
        <v>701896.79</v>
      </c>
      <c r="G51" s="152">
        <f>G52</f>
        <v>701896.79</v>
      </c>
      <c r="H51" s="175">
        <f>H52</f>
        <v>701896.79</v>
      </c>
      <c r="I51" s="152">
        <f>H51/(L51+M51+N51+O51+P51)*100</f>
        <v>100</v>
      </c>
      <c r="J51" s="191"/>
      <c r="K51" s="192">
        <f t="shared" si="2"/>
        <v>0</v>
      </c>
      <c r="L51" s="211">
        <f>L52</f>
        <v>701896.79</v>
      </c>
      <c r="M51" s="175">
        <f aca="true" t="shared" si="10" ref="M51:W52">M52</f>
        <v>0</v>
      </c>
      <c r="N51" s="175">
        <f t="shared" si="10"/>
        <v>0</v>
      </c>
      <c r="O51" s="175">
        <f t="shared" si="10"/>
        <v>0</v>
      </c>
      <c r="P51" s="175">
        <f t="shared" si="10"/>
        <v>0</v>
      </c>
      <c r="Q51" s="175">
        <f t="shared" si="10"/>
        <v>0</v>
      </c>
      <c r="R51" s="175">
        <f t="shared" si="10"/>
        <v>0</v>
      </c>
      <c r="S51" s="175">
        <f t="shared" si="10"/>
        <v>0</v>
      </c>
      <c r="T51" s="175">
        <f t="shared" si="10"/>
        <v>0</v>
      </c>
      <c r="U51" s="175">
        <f t="shared" si="10"/>
        <v>0</v>
      </c>
      <c r="V51" s="175">
        <f t="shared" si="10"/>
        <v>0</v>
      </c>
      <c r="W51" s="175">
        <f t="shared" si="10"/>
        <v>701896.79</v>
      </c>
    </row>
    <row r="52" spans="1:23" s="131" customFormat="1" ht="23.25" customHeight="1">
      <c r="A52" s="133" t="s">
        <v>83</v>
      </c>
      <c r="B52" s="168"/>
      <c r="C52" s="159" t="s">
        <v>155</v>
      </c>
      <c r="D52" s="162">
        <f>F52</f>
        <v>701896.79</v>
      </c>
      <c r="E52" s="138"/>
      <c r="F52" s="162">
        <f>G52</f>
        <v>701896.79</v>
      </c>
      <c r="G52" s="162">
        <f>G53</f>
        <v>701896.79</v>
      </c>
      <c r="H52" s="179">
        <f>H53</f>
        <v>701896.79</v>
      </c>
      <c r="I52" s="162">
        <f>H52/(L52+M52+N52+O52+P52)*100</f>
        <v>100</v>
      </c>
      <c r="J52" s="212"/>
      <c r="K52" s="195">
        <f t="shared" si="2"/>
        <v>0</v>
      </c>
      <c r="L52" s="213">
        <f>L53</f>
        <v>701896.79</v>
      </c>
      <c r="M52" s="179">
        <f t="shared" si="10"/>
        <v>0</v>
      </c>
      <c r="N52" s="179">
        <f t="shared" si="10"/>
        <v>0</v>
      </c>
      <c r="O52" s="179">
        <f t="shared" si="10"/>
        <v>0</v>
      </c>
      <c r="P52" s="179">
        <f t="shared" si="10"/>
        <v>0</v>
      </c>
      <c r="Q52" s="179">
        <f t="shared" si="10"/>
        <v>0</v>
      </c>
      <c r="R52" s="179">
        <f t="shared" si="10"/>
        <v>0</v>
      </c>
      <c r="S52" s="179">
        <f t="shared" si="10"/>
        <v>0</v>
      </c>
      <c r="T52" s="179">
        <f t="shared" si="10"/>
        <v>0</v>
      </c>
      <c r="U52" s="179">
        <f t="shared" si="10"/>
        <v>0</v>
      </c>
      <c r="V52" s="179">
        <f t="shared" si="10"/>
        <v>0</v>
      </c>
      <c r="W52" s="179">
        <f t="shared" si="10"/>
        <v>701896.79</v>
      </c>
    </row>
    <row r="53" spans="1:23" s="131" customFormat="1" ht="38.25" customHeight="1">
      <c r="A53" s="133"/>
      <c r="B53" s="168"/>
      <c r="C53" s="137" t="s">
        <v>111</v>
      </c>
      <c r="D53" s="160">
        <f>F53</f>
        <v>701896.79</v>
      </c>
      <c r="E53" s="138"/>
      <c r="F53" s="160">
        <f>G53</f>
        <v>701896.79</v>
      </c>
      <c r="G53" s="160">
        <v>701896.79</v>
      </c>
      <c r="H53" s="180">
        <v>701896.79</v>
      </c>
      <c r="I53" s="198">
        <f>H53/(L53+M53+N53+O53+P53)*100</f>
        <v>100</v>
      </c>
      <c r="J53" s="199"/>
      <c r="K53" s="200">
        <f t="shared" si="2"/>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89</v>
      </c>
      <c r="D54" s="152">
        <f>D55</f>
        <v>8010281.96</v>
      </c>
      <c r="E54" s="152"/>
      <c r="F54" s="152">
        <f>F55</f>
        <v>8010281.96</v>
      </c>
      <c r="G54" s="152">
        <f>G55</f>
        <v>8010281.96</v>
      </c>
      <c r="H54" s="175">
        <f>H55</f>
        <v>828202.07</v>
      </c>
      <c r="I54" s="152">
        <f>H54/(L54+M54+N54+O54+P54)*100</f>
        <v>23.39053431557064</v>
      </c>
      <c r="J54" s="191"/>
      <c r="K54" s="192">
        <f t="shared" si="2"/>
        <v>2712555.31</v>
      </c>
      <c r="L54" s="211">
        <f>L55</f>
        <v>471102.4199999999</v>
      </c>
      <c r="M54" s="175">
        <f aca="true" t="shared" si="11" ref="M54:W54">M55</f>
        <v>0</v>
      </c>
      <c r="N54" s="175">
        <f t="shared" si="11"/>
        <v>0</v>
      </c>
      <c r="O54" s="175">
        <f t="shared" si="11"/>
        <v>446782.66</v>
      </c>
      <c r="P54" s="175">
        <f t="shared" si="11"/>
        <v>2622872.3</v>
      </c>
      <c r="Q54" s="175">
        <f t="shared" si="11"/>
        <v>1808135.9700000002</v>
      </c>
      <c r="R54" s="175">
        <f t="shared" si="11"/>
        <v>2174495.33</v>
      </c>
      <c r="S54" s="175">
        <f t="shared" si="11"/>
        <v>376893.28</v>
      </c>
      <c r="T54" s="175">
        <f t="shared" si="11"/>
        <v>110000</v>
      </c>
      <c r="U54" s="175">
        <f t="shared" si="11"/>
        <v>0</v>
      </c>
      <c r="V54" s="175">
        <f t="shared" si="11"/>
        <v>0</v>
      </c>
      <c r="W54" s="175">
        <f t="shared" si="11"/>
        <v>8010281.96</v>
      </c>
    </row>
    <row r="55" spans="1:23" s="131" customFormat="1" ht="26.25" customHeight="1">
      <c r="A55" s="133" t="s">
        <v>84</v>
      </c>
      <c r="B55" s="159" t="s">
        <v>155</v>
      </c>
      <c r="C55" s="159" t="s">
        <v>155</v>
      </c>
      <c r="D55" s="163">
        <f>SUM(D56:D98)</f>
        <v>8010281.96</v>
      </c>
      <c r="E55" s="163"/>
      <c r="F55" s="163">
        <f>SUM(F56:F98)</f>
        <v>8010281.96</v>
      </c>
      <c r="G55" s="163">
        <f>SUM(G56:G98)</f>
        <v>8010281.96</v>
      </c>
      <c r="H55" s="181">
        <f>SUM(H56:H98)</f>
        <v>828202.07</v>
      </c>
      <c r="I55" s="232">
        <f>H55/(L55+M55+N55+O55+P55+Q55)*100</f>
        <v>15.483615316428024</v>
      </c>
      <c r="J55" s="216"/>
      <c r="K55" s="195">
        <f t="shared" si="2"/>
        <v>2712555.31</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295</v>
      </c>
      <c r="D56" s="160">
        <f aca="true" t="shared" si="13" ref="D56:D98">F56</f>
        <v>270716.12</v>
      </c>
      <c r="E56" s="130"/>
      <c r="F56" s="155">
        <f aca="true" t="shared" si="14" ref="F56:F98">G56</f>
        <v>270716.12</v>
      </c>
      <c r="G56" s="155">
        <f>49960.56+220755.56</f>
        <v>270716.12</v>
      </c>
      <c r="H56" s="177">
        <f>49960.56</f>
        <v>49960.56</v>
      </c>
      <c r="I56" s="198">
        <f>H56/(L56+M56+N56+O56+P56+Q56)*100</f>
        <v>18.4549630808834</v>
      </c>
      <c r="J56" s="199"/>
      <c r="K56" s="200">
        <f t="shared" si="2"/>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296</v>
      </c>
      <c r="D57" s="160">
        <f t="shared" si="13"/>
        <v>157297.6</v>
      </c>
      <c r="E57" s="130"/>
      <c r="F57" s="155">
        <f t="shared" si="14"/>
        <v>157297.6</v>
      </c>
      <c r="G57" s="155">
        <f>8949.6+148000+348</f>
        <v>157297.6</v>
      </c>
      <c r="H57" s="177">
        <f>348+8949.6</f>
        <v>9297.6</v>
      </c>
      <c r="I57" s="198">
        <f aca="true" t="shared" si="15" ref="I57:I89">H57/(L57+M57+N57+O57+P57+Q57)*100</f>
        <v>5.9108339860239445</v>
      </c>
      <c r="J57" s="199"/>
      <c r="K57" s="200">
        <f t="shared" si="2"/>
        <v>100000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145</v>
      </c>
      <c r="D58" s="155">
        <f t="shared" si="13"/>
        <v>9924</v>
      </c>
      <c r="E58" s="155"/>
      <c r="F58" s="155">
        <f t="shared" si="14"/>
        <v>9924</v>
      </c>
      <c r="G58" s="155">
        <v>9924</v>
      </c>
      <c r="H58" s="177">
        <v>9924</v>
      </c>
      <c r="I58" s="198">
        <f t="shared" si="15"/>
        <v>100</v>
      </c>
      <c r="J58" s="199"/>
      <c r="K58" s="200">
        <f t="shared" si="2"/>
        <v>0</v>
      </c>
      <c r="L58" s="218">
        <v>9924</v>
      </c>
      <c r="M58" s="210"/>
      <c r="N58" s="210"/>
      <c r="O58" s="210"/>
      <c r="P58" s="210"/>
      <c r="Q58" s="210"/>
      <c r="R58" s="210"/>
      <c r="S58" s="210"/>
      <c r="T58" s="210"/>
      <c r="U58" s="210"/>
      <c r="V58" s="210"/>
      <c r="W58" s="188">
        <f t="shared" si="4"/>
        <v>9924</v>
      </c>
    </row>
    <row r="59" spans="1:23" s="131" customFormat="1" ht="37.5">
      <c r="A59" s="133"/>
      <c r="B59" s="159"/>
      <c r="C59" s="137" t="s">
        <v>146</v>
      </c>
      <c r="D59" s="155">
        <f t="shared" si="13"/>
        <v>6499.4</v>
      </c>
      <c r="E59" s="155"/>
      <c r="F59" s="155">
        <f t="shared" si="14"/>
        <v>6499.4</v>
      </c>
      <c r="G59" s="155">
        <v>6499.4</v>
      </c>
      <c r="H59" s="177">
        <v>6499.4</v>
      </c>
      <c r="I59" s="198">
        <f t="shared" si="15"/>
        <v>100</v>
      </c>
      <c r="J59" s="199"/>
      <c r="K59" s="200">
        <f t="shared" si="2"/>
        <v>0</v>
      </c>
      <c r="L59" s="218">
        <v>6499.4</v>
      </c>
      <c r="M59" s="210"/>
      <c r="N59" s="210"/>
      <c r="O59" s="210"/>
      <c r="P59" s="210"/>
      <c r="Q59" s="210"/>
      <c r="R59" s="210"/>
      <c r="S59" s="210"/>
      <c r="T59" s="210"/>
      <c r="U59" s="210"/>
      <c r="V59" s="210"/>
      <c r="W59" s="188">
        <f t="shared" si="4"/>
        <v>6499.4</v>
      </c>
    </row>
    <row r="60" spans="1:23" s="131" customFormat="1" ht="37.5">
      <c r="A60" s="133"/>
      <c r="B60" s="159"/>
      <c r="C60" s="137" t="s">
        <v>147</v>
      </c>
      <c r="D60" s="155">
        <f t="shared" si="13"/>
        <v>27770.4</v>
      </c>
      <c r="E60" s="155"/>
      <c r="F60" s="155">
        <f t="shared" si="14"/>
        <v>27770.4</v>
      </c>
      <c r="G60" s="155">
        <v>27770.4</v>
      </c>
      <c r="H60" s="177">
        <v>27770.4</v>
      </c>
      <c r="I60" s="198">
        <f t="shared" si="15"/>
        <v>100</v>
      </c>
      <c r="J60" s="199"/>
      <c r="K60" s="200">
        <f t="shared" si="2"/>
        <v>0</v>
      </c>
      <c r="L60" s="218">
        <v>27770.4</v>
      </c>
      <c r="M60" s="210"/>
      <c r="N60" s="210"/>
      <c r="O60" s="210"/>
      <c r="P60" s="210"/>
      <c r="Q60" s="210"/>
      <c r="R60" s="210"/>
      <c r="S60" s="210"/>
      <c r="T60" s="210"/>
      <c r="U60" s="210"/>
      <c r="V60" s="210"/>
      <c r="W60" s="188">
        <f t="shared" si="4"/>
        <v>27770.4</v>
      </c>
    </row>
    <row r="61" spans="1:23" s="131" customFormat="1" ht="37.5">
      <c r="A61" s="133"/>
      <c r="B61" s="159"/>
      <c r="C61" s="137" t="s">
        <v>298</v>
      </c>
      <c r="D61" s="155">
        <f t="shared" si="13"/>
        <v>285769</v>
      </c>
      <c r="E61" s="155"/>
      <c r="F61" s="155">
        <f t="shared" si="14"/>
        <v>285769</v>
      </c>
      <c r="G61" s="155">
        <f>12769+273000</f>
        <v>285769</v>
      </c>
      <c r="H61" s="177">
        <f>12769+122436.5</f>
        <v>135205.5</v>
      </c>
      <c r="I61" s="198">
        <f t="shared" si="15"/>
        <v>47.312864586431694</v>
      </c>
      <c r="J61" s="199"/>
      <c r="K61" s="200">
        <f t="shared" si="2"/>
        <v>57563.5</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299</v>
      </c>
      <c r="D62" s="155">
        <f t="shared" si="13"/>
        <v>299850</v>
      </c>
      <c r="E62" s="155"/>
      <c r="F62" s="155">
        <f t="shared" si="14"/>
        <v>299850</v>
      </c>
      <c r="G62" s="155">
        <f>99850+200000</f>
        <v>299850</v>
      </c>
      <c r="H62" s="177">
        <f>99850</f>
        <v>99850</v>
      </c>
      <c r="I62" s="198">
        <f t="shared" si="15"/>
        <v>58.78716514571681</v>
      </c>
      <c r="J62" s="199"/>
      <c r="K62" s="200">
        <f t="shared" si="2"/>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149</v>
      </c>
      <c r="D63" s="155">
        <f t="shared" si="13"/>
        <v>32192</v>
      </c>
      <c r="E63" s="155"/>
      <c r="F63" s="155">
        <f t="shared" si="14"/>
        <v>32192</v>
      </c>
      <c r="G63" s="155">
        <v>32192</v>
      </c>
      <c r="H63" s="177">
        <f>32192</f>
        <v>32192</v>
      </c>
      <c r="I63" s="198">
        <f t="shared" si="15"/>
        <v>100</v>
      </c>
      <c r="J63" s="199"/>
      <c r="K63" s="200">
        <f t="shared" si="2"/>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150</v>
      </c>
      <c r="D64" s="155">
        <f t="shared" si="13"/>
        <v>825.71</v>
      </c>
      <c r="E64" s="155"/>
      <c r="F64" s="155">
        <f t="shared" si="14"/>
        <v>825.71</v>
      </c>
      <c r="G64" s="155">
        <v>825.71</v>
      </c>
      <c r="H64" s="177">
        <v>825.71</v>
      </c>
      <c r="I64" s="198">
        <f t="shared" si="15"/>
        <v>100</v>
      </c>
      <c r="J64" s="199"/>
      <c r="K64" s="200">
        <f t="shared" si="2"/>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300</v>
      </c>
      <c r="D65" s="155">
        <f t="shared" si="13"/>
        <v>126325.71</v>
      </c>
      <c r="E65" s="155"/>
      <c r="F65" s="155">
        <f t="shared" si="14"/>
        <v>126325.71</v>
      </c>
      <c r="G65" s="155">
        <f>825.71+125500</f>
        <v>126325.71</v>
      </c>
      <c r="H65" s="177">
        <f>825.71</f>
        <v>825.71</v>
      </c>
      <c r="I65" s="198">
        <f t="shared" si="15"/>
        <v>0.6536357484157421</v>
      </c>
      <c r="J65" s="199"/>
      <c r="K65" s="200">
        <f t="shared" si="2"/>
        <v>87850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151</v>
      </c>
      <c r="D66" s="155">
        <f t="shared" si="13"/>
        <v>825.71</v>
      </c>
      <c r="E66" s="155"/>
      <c r="F66" s="155">
        <f t="shared" si="14"/>
        <v>825.71</v>
      </c>
      <c r="G66" s="155">
        <v>825.71</v>
      </c>
      <c r="H66" s="177">
        <v>825.71</v>
      </c>
      <c r="I66" s="198">
        <f t="shared" si="15"/>
        <v>100</v>
      </c>
      <c r="J66" s="199"/>
      <c r="K66" s="200">
        <f t="shared" si="2"/>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301</v>
      </c>
      <c r="D67" s="155">
        <f t="shared" si="13"/>
        <v>137769.11</v>
      </c>
      <c r="E67" s="155"/>
      <c r="F67" s="155">
        <f t="shared" si="14"/>
        <v>137769.11</v>
      </c>
      <c r="G67" s="155">
        <f>95769.11+45000-3000</f>
        <v>137769.11</v>
      </c>
      <c r="H67" s="177">
        <f>95769.11</f>
        <v>95769.11</v>
      </c>
      <c r="I67" s="198">
        <f t="shared" si="15"/>
        <v>69.51421113194388</v>
      </c>
      <c r="J67" s="199"/>
      <c r="K67" s="200">
        <f t="shared" si="2"/>
        <v>12000</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152</v>
      </c>
      <c r="D68" s="155">
        <f t="shared" si="13"/>
        <v>11795</v>
      </c>
      <c r="E68" s="155"/>
      <c r="F68" s="155">
        <f t="shared" si="14"/>
        <v>11795</v>
      </c>
      <c r="G68" s="155">
        <v>11795</v>
      </c>
      <c r="H68" s="177">
        <v>11795</v>
      </c>
      <c r="I68" s="198">
        <f t="shared" si="15"/>
        <v>100</v>
      </c>
      <c r="J68" s="199"/>
      <c r="K68" s="200">
        <f t="shared" si="2"/>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302</v>
      </c>
      <c r="D69" s="155">
        <f t="shared" si="13"/>
        <v>118605.17000000004</v>
      </c>
      <c r="E69" s="155"/>
      <c r="F69" s="155">
        <f t="shared" si="14"/>
        <v>118605.17000000004</v>
      </c>
      <c r="G69" s="155">
        <f>108605.17+753000-743000</f>
        <v>118605.17000000004</v>
      </c>
      <c r="H69" s="177">
        <f>108605.17</f>
        <v>108605.17</v>
      </c>
      <c r="I69" s="198">
        <f t="shared" si="15"/>
        <v>91.56866433394092</v>
      </c>
      <c r="J69" s="199"/>
      <c r="K69" s="200">
        <f t="shared" si="2"/>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303</v>
      </c>
      <c r="D70" s="155">
        <f t="shared" si="13"/>
        <v>6293.05</v>
      </c>
      <c r="E70" s="155"/>
      <c r="F70" s="155">
        <f t="shared" si="14"/>
        <v>6293.05</v>
      </c>
      <c r="G70" s="155">
        <f>4193.05+2100</f>
        <v>6293.05</v>
      </c>
      <c r="H70" s="177">
        <f>4193.05+2051.95</f>
        <v>6245</v>
      </c>
      <c r="I70" s="198">
        <f t="shared" si="15"/>
        <v>99.23645926855816</v>
      </c>
      <c r="J70" s="199"/>
      <c r="K70" s="200">
        <f t="shared" si="2"/>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5"/>
        <v>#DIV/0!</v>
      </c>
      <c r="J71" s="199"/>
      <c r="K71" s="200">
        <f t="shared" si="2"/>
        <v>0</v>
      </c>
      <c r="L71" s="220"/>
      <c r="M71" s="210"/>
      <c r="N71" s="210"/>
      <c r="O71" s="210"/>
      <c r="P71" s="210"/>
      <c r="Q71" s="210"/>
      <c r="R71" s="210"/>
      <c r="S71" s="210"/>
      <c r="T71" s="210"/>
      <c r="U71" s="210"/>
      <c r="V71" s="210"/>
      <c r="W71" s="188">
        <f t="shared" si="4"/>
        <v>0</v>
      </c>
    </row>
    <row r="72" spans="1:23" s="131" customFormat="1" ht="37.5">
      <c r="A72" s="138"/>
      <c r="B72" s="138"/>
      <c r="C72" s="137" t="s">
        <v>148</v>
      </c>
      <c r="D72" s="155">
        <f t="shared" si="13"/>
        <v>185000</v>
      </c>
      <c r="E72" s="155"/>
      <c r="F72" s="155">
        <f t="shared" si="14"/>
        <v>185000</v>
      </c>
      <c r="G72" s="155">
        <v>185000</v>
      </c>
      <c r="H72" s="177">
        <v>0</v>
      </c>
      <c r="I72" s="198"/>
      <c r="J72" s="199"/>
      <c r="K72" s="200">
        <f aca="true" t="shared" si="16" ref="K72:K99">L72+M72+N72+O72+P72-H72</f>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304</v>
      </c>
      <c r="D73" s="155">
        <f t="shared" si="13"/>
        <v>200000</v>
      </c>
      <c r="E73" s="155"/>
      <c r="F73" s="155">
        <f t="shared" si="14"/>
        <v>200000</v>
      </c>
      <c r="G73" s="155">
        <v>200000</v>
      </c>
      <c r="H73" s="177">
        <v>0</v>
      </c>
      <c r="I73" s="198"/>
      <c r="J73" s="199"/>
      <c r="K73" s="200">
        <f t="shared" si="16"/>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305</v>
      </c>
      <c r="D74" s="155">
        <f t="shared" si="13"/>
        <v>2300000</v>
      </c>
      <c r="E74" s="155"/>
      <c r="F74" s="155">
        <f t="shared" si="14"/>
        <v>2300000</v>
      </c>
      <c r="G74" s="155">
        <v>2300000</v>
      </c>
      <c r="H74" s="177">
        <v>0</v>
      </c>
      <c r="I74" s="198"/>
      <c r="J74" s="199"/>
      <c r="K74" s="200">
        <f t="shared" si="16"/>
        <v>760000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306</v>
      </c>
      <c r="D75" s="155">
        <f t="shared" si="13"/>
        <v>100000</v>
      </c>
      <c r="E75" s="155"/>
      <c r="F75" s="155">
        <f t="shared" si="14"/>
        <v>100000</v>
      </c>
      <c r="G75" s="155">
        <v>100000</v>
      </c>
      <c r="H75" s="177">
        <v>0</v>
      </c>
      <c r="I75" s="198"/>
      <c r="J75" s="199"/>
      <c r="K75" s="200">
        <f t="shared" si="16"/>
        <v>30000</v>
      </c>
      <c r="L75" s="218"/>
      <c r="M75" s="219"/>
      <c r="N75" s="219"/>
      <c r="O75" s="219"/>
      <c r="P75" s="219">
        <v>30000</v>
      </c>
      <c r="Q75" s="219"/>
      <c r="R75" s="219">
        <v>70000</v>
      </c>
      <c r="S75" s="219"/>
      <c r="T75" s="219"/>
      <c r="U75" s="219"/>
      <c r="V75" s="219"/>
      <c r="W75" s="188">
        <f aca="true" t="shared" si="17" ref="W75:W98">SUM(L75:V75)</f>
        <v>100000</v>
      </c>
    </row>
    <row r="76" spans="1:23" s="131" customFormat="1" ht="37.5">
      <c r="A76" s="138"/>
      <c r="B76" s="138"/>
      <c r="C76" s="137" t="s">
        <v>307</v>
      </c>
      <c r="D76" s="155">
        <f t="shared" si="13"/>
        <v>100000</v>
      </c>
      <c r="E76" s="155"/>
      <c r="F76" s="155">
        <f t="shared" si="14"/>
        <v>100000</v>
      </c>
      <c r="G76" s="155">
        <v>100000</v>
      </c>
      <c r="H76" s="177">
        <v>0</v>
      </c>
      <c r="I76" s="198"/>
      <c r="J76" s="199"/>
      <c r="K76" s="200">
        <f t="shared" si="16"/>
        <v>29000</v>
      </c>
      <c r="L76" s="218"/>
      <c r="M76" s="219"/>
      <c r="N76" s="219"/>
      <c r="O76" s="219"/>
      <c r="P76" s="219">
        <v>29000</v>
      </c>
      <c r="Q76" s="219"/>
      <c r="R76" s="219">
        <v>71000</v>
      </c>
      <c r="S76" s="219"/>
      <c r="T76" s="219"/>
      <c r="U76" s="219"/>
      <c r="V76" s="219"/>
      <c r="W76" s="188">
        <f t="shared" si="17"/>
        <v>100000</v>
      </c>
    </row>
    <row r="77" spans="1:23" s="131" customFormat="1" ht="37.5">
      <c r="A77" s="138"/>
      <c r="B77" s="138"/>
      <c r="C77" s="137" t="s">
        <v>308</v>
      </c>
      <c r="D77" s="155">
        <f t="shared" si="13"/>
        <v>100000</v>
      </c>
      <c r="E77" s="155"/>
      <c r="F77" s="155">
        <f t="shared" si="14"/>
        <v>100000</v>
      </c>
      <c r="G77" s="155">
        <v>100000</v>
      </c>
      <c r="H77" s="177">
        <v>0</v>
      </c>
      <c r="I77" s="198"/>
      <c r="J77" s="199"/>
      <c r="K77" s="200">
        <f t="shared" si="16"/>
        <v>10000</v>
      </c>
      <c r="L77" s="218"/>
      <c r="M77" s="219"/>
      <c r="N77" s="219"/>
      <c r="O77" s="219"/>
      <c r="P77" s="219">
        <v>10000</v>
      </c>
      <c r="Q77" s="219"/>
      <c r="R77" s="219">
        <v>90000</v>
      </c>
      <c r="S77" s="219"/>
      <c r="T77" s="219"/>
      <c r="U77" s="219"/>
      <c r="V77" s="219"/>
      <c r="W77" s="188">
        <f t="shared" si="17"/>
        <v>100000</v>
      </c>
    </row>
    <row r="78" spans="1:23" s="131" customFormat="1" ht="37.5">
      <c r="A78" s="138"/>
      <c r="B78" s="138"/>
      <c r="C78" s="137" t="s">
        <v>309</v>
      </c>
      <c r="D78" s="155">
        <f t="shared" si="13"/>
        <v>100000</v>
      </c>
      <c r="E78" s="155"/>
      <c r="F78" s="155">
        <f t="shared" si="14"/>
        <v>100000</v>
      </c>
      <c r="G78" s="155">
        <v>100000</v>
      </c>
      <c r="H78" s="177">
        <v>0</v>
      </c>
      <c r="I78" s="198"/>
      <c r="J78" s="199"/>
      <c r="K78" s="200">
        <f t="shared" si="16"/>
        <v>55000</v>
      </c>
      <c r="L78" s="218"/>
      <c r="M78" s="219"/>
      <c r="N78" s="219"/>
      <c r="O78" s="219"/>
      <c r="P78" s="219">
        <v>55000</v>
      </c>
      <c r="Q78" s="219"/>
      <c r="R78" s="219">
        <v>45000</v>
      </c>
      <c r="S78" s="219"/>
      <c r="T78" s="219"/>
      <c r="U78" s="219"/>
      <c r="V78" s="219"/>
      <c r="W78" s="188">
        <f t="shared" si="17"/>
        <v>100000</v>
      </c>
    </row>
    <row r="79" spans="1:23" s="131" customFormat="1" ht="37.5">
      <c r="A79" s="138"/>
      <c r="B79" s="138"/>
      <c r="C79" s="137" t="s">
        <v>310</v>
      </c>
      <c r="D79" s="155">
        <f t="shared" si="13"/>
        <v>100000</v>
      </c>
      <c r="E79" s="155"/>
      <c r="F79" s="155">
        <f t="shared" si="14"/>
        <v>100000</v>
      </c>
      <c r="G79" s="155">
        <v>100000</v>
      </c>
      <c r="H79" s="177">
        <v>0</v>
      </c>
      <c r="I79" s="198"/>
      <c r="J79" s="199"/>
      <c r="K79" s="200">
        <f t="shared" si="16"/>
        <v>20000</v>
      </c>
      <c r="L79" s="218"/>
      <c r="M79" s="219"/>
      <c r="N79" s="219"/>
      <c r="O79" s="219"/>
      <c r="P79" s="219">
        <v>20000</v>
      </c>
      <c r="Q79" s="219"/>
      <c r="R79" s="219">
        <v>80000</v>
      </c>
      <c r="S79" s="219"/>
      <c r="T79" s="219"/>
      <c r="U79" s="219"/>
      <c r="V79" s="219"/>
      <c r="W79" s="188">
        <f t="shared" si="17"/>
        <v>100000</v>
      </c>
    </row>
    <row r="80" spans="1:23" s="131" customFormat="1" ht="37.5">
      <c r="A80" s="138"/>
      <c r="B80" s="138"/>
      <c r="C80" s="137" t="s">
        <v>311</v>
      </c>
      <c r="D80" s="155">
        <f t="shared" si="13"/>
        <v>100000</v>
      </c>
      <c r="E80" s="155"/>
      <c r="F80" s="155">
        <f t="shared" si="14"/>
        <v>100000</v>
      </c>
      <c r="G80" s="155">
        <v>100000</v>
      </c>
      <c r="H80" s="177">
        <v>0</v>
      </c>
      <c r="I80" s="198"/>
      <c r="J80" s="199"/>
      <c r="K80" s="200">
        <f t="shared" si="16"/>
        <v>20000</v>
      </c>
      <c r="L80" s="218"/>
      <c r="M80" s="219"/>
      <c r="N80" s="219"/>
      <c r="O80" s="219"/>
      <c r="P80" s="219">
        <v>20000</v>
      </c>
      <c r="Q80" s="219"/>
      <c r="R80" s="219">
        <v>80000</v>
      </c>
      <c r="S80" s="219"/>
      <c r="T80" s="219"/>
      <c r="U80" s="219"/>
      <c r="V80" s="219"/>
      <c r="W80" s="188">
        <f t="shared" si="17"/>
        <v>100000</v>
      </c>
    </row>
    <row r="81" spans="1:23" s="131" customFormat="1" ht="18.75">
      <c r="A81" s="138"/>
      <c r="B81" s="138"/>
      <c r="C81" s="137" t="s">
        <v>312</v>
      </c>
      <c r="D81" s="155">
        <f t="shared" si="13"/>
        <v>200000</v>
      </c>
      <c r="E81" s="155"/>
      <c r="F81" s="155">
        <f t="shared" si="14"/>
        <v>200000</v>
      </c>
      <c r="G81" s="155">
        <v>200000</v>
      </c>
      <c r="H81" s="177">
        <v>9087</v>
      </c>
      <c r="I81" s="198">
        <f t="shared" si="15"/>
        <v>90.86999999999999</v>
      </c>
      <c r="J81" s="199"/>
      <c r="K81" s="200">
        <f t="shared" si="16"/>
        <v>913</v>
      </c>
      <c r="L81" s="218"/>
      <c r="M81" s="219"/>
      <c r="N81" s="219"/>
      <c r="O81" s="219"/>
      <c r="P81" s="219">
        <v>10000</v>
      </c>
      <c r="Q81" s="219"/>
      <c r="R81" s="219">
        <v>190000</v>
      </c>
      <c r="S81" s="219"/>
      <c r="T81" s="219"/>
      <c r="U81" s="219"/>
      <c r="V81" s="219"/>
      <c r="W81" s="188">
        <f t="shared" si="17"/>
        <v>200000</v>
      </c>
    </row>
    <row r="82" spans="1:23" s="131" customFormat="1" ht="18.75">
      <c r="A82" s="138"/>
      <c r="B82" s="138"/>
      <c r="C82" s="137" t="s">
        <v>313</v>
      </c>
      <c r="D82" s="155">
        <f t="shared" si="13"/>
        <v>12893.28</v>
      </c>
      <c r="E82" s="155"/>
      <c r="F82" s="155">
        <f t="shared" si="14"/>
        <v>12893.28</v>
      </c>
      <c r="G82" s="155">
        <v>12893.28</v>
      </c>
      <c r="H82" s="177">
        <v>0</v>
      </c>
      <c r="I82" s="198"/>
      <c r="J82" s="199"/>
      <c r="K82" s="200">
        <f t="shared" si="16"/>
        <v>0</v>
      </c>
      <c r="L82" s="218"/>
      <c r="M82" s="219"/>
      <c r="N82" s="219"/>
      <c r="O82" s="219"/>
      <c r="P82" s="219"/>
      <c r="Q82" s="219"/>
      <c r="R82" s="219"/>
      <c r="S82" s="219">
        <v>12893.28</v>
      </c>
      <c r="T82" s="219"/>
      <c r="U82" s="219"/>
      <c r="V82" s="219"/>
      <c r="W82" s="188">
        <f t="shared" si="17"/>
        <v>12893.28</v>
      </c>
    </row>
    <row r="83" spans="1:23" s="131" customFormat="1" ht="37.5">
      <c r="A83" s="138"/>
      <c r="B83" s="138"/>
      <c r="C83" s="137" t="s">
        <v>314</v>
      </c>
      <c r="D83" s="155">
        <f t="shared" si="13"/>
        <v>114998.6</v>
      </c>
      <c r="E83" s="155"/>
      <c r="F83" s="155">
        <f t="shared" si="14"/>
        <v>114998.6</v>
      </c>
      <c r="G83" s="155">
        <v>114998.6</v>
      </c>
      <c r="H83" s="177">
        <v>0</v>
      </c>
      <c r="I83" s="198"/>
      <c r="J83" s="199"/>
      <c r="K83" s="200">
        <f t="shared" si="16"/>
        <v>0</v>
      </c>
      <c r="L83" s="218"/>
      <c r="M83" s="219"/>
      <c r="N83" s="219"/>
      <c r="O83" s="219"/>
      <c r="P83" s="219"/>
      <c r="Q83" s="219">
        <v>60000</v>
      </c>
      <c r="R83" s="219">
        <v>54998.6</v>
      </c>
      <c r="S83" s="219"/>
      <c r="T83" s="219"/>
      <c r="U83" s="219"/>
      <c r="V83" s="219"/>
      <c r="W83" s="188">
        <f t="shared" si="17"/>
        <v>114998.6</v>
      </c>
    </row>
    <row r="84" spans="1:23" s="131" customFormat="1" ht="37.5">
      <c r="A84" s="138"/>
      <c r="B84" s="138"/>
      <c r="C84" s="137" t="s">
        <v>315</v>
      </c>
      <c r="D84" s="155">
        <f t="shared" si="13"/>
        <v>117496.73</v>
      </c>
      <c r="E84" s="155"/>
      <c r="F84" s="155">
        <f t="shared" si="14"/>
        <v>117496.73</v>
      </c>
      <c r="G84" s="155">
        <v>117496.73</v>
      </c>
      <c r="H84" s="177">
        <v>0</v>
      </c>
      <c r="I84" s="198"/>
      <c r="J84" s="199"/>
      <c r="K84" s="200">
        <f t="shared" si="16"/>
        <v>0</v>
      </c>
      <c r="L84" s="218"/>
      <c r="M84" s="219"/>
      <c r="N84" s="219"/>
      <c r="O84" s="219"/>
      <c r="P84" s="219"/>
      <c r="Q84" s="219">
        <v>60000</v>
      </c>
      <c r="R84" s="219">
        <v>57496.73</v>
      </c>
      <c r="S84" s="219"/>
      <c r="T84" s="219"/>
      <c r="U84" s="219"/>
      <c r="V84" s="219"/>
      <c r="W84" s="188">
        <f t="shared" si="17"/>
        <v>117496.73000000001</v>
      </c>
    </row>
    <row r="85" spans="1:23" s="131" customFormat="1" ht="18.75">
      <c r="A85" s="138"/>
      <c r="B85" s="138"/>
      <c r="C85" s="137" t="s">
        <v>316</v>
      </c>
      <c r="D85" s="155">
        <f t="shared" si="13"/>
        <v>310611.39</v>
      </c>
      <c r="E85" s="155"/>
      <c r="F85" s="155">
        <f t="shared" si="14"/>
        <v>310611.39</v>
      </c>
      <c r="G85" s="155">
        <v>310611.39</v>
      </c>
      <c r="H85" s="177">
        <v>0</v>
      </c>
      <c r="I85" s="198"/>
      <c r="J85" s="199"/>
      <c r="K85" s="200">
        <f t="shared" si="16"/>
        <v>155000</v>
      </c>
      <c r="L85" s="218"/>
      <c r="M85" s="219"/>
      <c r="N85" s="219"/>
      <c r="O85" s="219"/>
      <c r="P85" s="219">
        <v>155000</v>
      </c>
      <c r="Q85" s="219">
        <v>155611.39</v>
      </c>
      <c r="R85" s="219"/>
      <c r="S85" s="219"/>
      <c r="T85" s="219"/>
      <c r="U85" s="219"/>
      <c r="V85" s="219"/>
      <c r="W85" s="188">
        <f t="shared" si="17"/>
        <v>310611.39</v>
      </c>
    </row>
    <row r="86" spans="1:23" s="131" customFormat="1" ht="18.75">
      <c r="A86" s="138"/>
      <c r="B86" s="138"/>
      <c r="C86" s="137" t="s">
        <v>317</v>
      </c>
      <c r="D86" s="155">
        <f t="shared" si="13"/>
        <v>100000</v>
      </c>
      <c r="E86" s="155"/>
      <c r="F86" s="155">
        <f t="shared" si="14"/>
        <v>100000</v>
      </c>
      <c r="G86" s="155">
        <v>100000</v>
      </c>
      <c r="H86" s="177">
        <v>0</v>
      </c>
      <c r="I86" s="198"/>
      <c r="J86" s="199"/>
      <c r="K86" s="200">
        <f t="shared" si="16"/>
        <v>30000</v>
      </c>
      <c r="L86" s="218"/>
      <c r="M86" s="219"/>
      <c r="N86" s="219"/>
      <c r="O86" s="219"/>
      <c r="P86" s="219">
        <v>30000</v>
      </c>
      <c r="Q86" s="219"/>
      <c r="R86" s="219">
        <v>70000</v>
      </c>
      <c r="S86" s="219"/>
      <c r="T86" s="219"/>
      <c r="U86" s="219"/>
      <c r="V86" s="219"/>
      <c r="W86" s="188">
        <f t="shared" si="17"/>
        <v>100000</v>
      </c>
    </row>
    <row r="87" spans="1:23" s="131" customFormat="1" ht="37.5">
      <c r="A87" s="138"/>
      <c r="B87" s="138"/>
      <c r="C87" s="137" t="s">
        <v>318</v>
      </c>
      <c r="D87" s="155">
        <f t="shared" si="13"/>
        <v>11780</v>
      </c>
      <c r="E87" s="155"/>
      <c r="F87" s="155">
        <f t="shared" si="14"/>
        <v>11780</v>
      </c>
      <c r="G87" s="155">
        <v>11780</v>
      </c>
      <c r="H87" s="177">
        <v>0</v>
      </c>
      <c r="I87" s="198"/>
      <c r="J87" s="199"/>
      <c r="K87" s="200">
        <f t="shared" si="16"/>
        <v>11780</v>
      </c>
      <c r="L87" s="218"/>
      <c r="M87" s="219"/>
      <c r="N87" s="219"/>
      <c r="O87" s="219">
        <v>11780</v>
      </c>
      <c r="P87" s="219"/>
      <c r="Q87" s="219"/>
      <c r="R87" s="219"/>
      <c r="S87" s="219"/>
      <c r="T87" s="219"/>
      <c r="U87" s="219"/>
      <c r="V87" s="219"/>
      <c r="W87" s="188">
        <f t="shared" si="17"/>
        <v>11780</v>
      </c>
    </row>
    <row r="88" spans="1:23" s="131" customFormat="1" ht="37.5">
      <c r="A88" s="138"/>
      <c r="B88" s="138"/>
      <c r="C88" s="137" t="s">
        <v>319</v>
      </c>
      <c r="D88" s="155">
        <f t="shared" si="13"/>
        <v>352000</v>
      </c>
      <c r="E88" s="155"/>
      <c r="F88" s="155">
        <f t="shared" si="14"/>
        <v>352000</v>
      </c>
      <c r="G88" s="155">
        <v>352000</v>
      </c>
      <c r="H88" s="177">
        <v>168677</v>
      </c>
      <c r="I88" s="198">
        <f t="shared" si="15"/>
        <v>47.919602272727275</v>
      </c>
      <c r="J88" s="199"/>
      <c r="K88" s="200">
        <f t="shared" si="16"/>
        <v>31323</v>
      </c>
      <c r="L88" s="218"/>
      <c r="M88" s="219"/>
      <c r="N88" s="219"/>
      <c r="O88" s="219"/>
      <c r="P88" s="219">
        <v>200000</v>
      </c>
      <c r="Q88" s="219">
        <v>152000</v>
      </c>
      <c r="R88" s="219"/>
      <c r="S88" s="219"/>
      <c r="T88" s="219"/>
      <c r="U88" s="219"/>
      <c r="V88" s="219"/>
      <c r="W88" s="188">
        <f t="shared" si="17"/>
        <v>352000</v>
      </c>
    </row>
    <row r="89" spans="1:23" s="131" customFormat="1" ht="37.5">
      <c r="A89" s="138"/>
      <c r="B89" s="138"/>
      <c r="C89" s="137" t="s">
        <v>320</v>
      </c>
      <c r="D89" s="155">
        <f t="shared" si="13"/>
        <v>123266.74</v>
      </c>
      <c r="E89" s="155"/>
      <c r="F89" s="155">
        <f t="shared" si="14"/>
        <v>123266.74</v>
      </c>
      <c r="G89" s="155">
        <v>123266.74</v>
      </c>
      <c r="H89" s="177">
        <v>54847.2</v>
      </c>
      <c r="I89" s="198">
        <f t="shared" si="15"/>
        <v>44.49472745040551</v>
      </c>
      <c r="J89" s="199"/>
      <c r="K89" s="200">
        <f t="shared" si="16"/>
        <v>68419.54000000001</v>
      </c>
      <c r="L89" s="218"/>
      <c r="M89" s="219"/>
      <c r="N89" s="219"/>
      <c r="O89" s="219"/>
      <c r="P89" s="219">
        <v>123266.74</v>
      </c>
      <c r="Q89" s="219"/>
      <c r="R89" s="219"/>
      <c r="S89" s="219"/>
      <c r="T89" s="219"/>
      <c r="U89" s="219"/>
      <c r="V89" s="219"/>
      <c r="W89" s="188">
        <f t="shared" si="17"/>
        <v>123266.74</v>
      </c>
    </row>
    <row r="90" spans="1:23" s="131" customFormat="1" ht="37.5">
      <c r="A90" s="138"/>
      <c r="B90" s="138"/>
      <c r="C90" s="137" t="s">
        <v>321</v>
      </c>
      <c r="D90" s="155">
        <f t="shared" si="13"/>
        <v>416000</v>
      </c>
      <c r="E90" s="155"/>
      <c r="F90" s="155">
        <f t="shared" si="14"/>
        <v>416000</v>
      </c>
      <c r="G90" s="155">
        <v>416000</v>
      </c>
      <c r="H90" s="177">
        <v>0</v>
      </c>
      <c r="I90" s="198"/>
      <c r="J90" s="199"/>
      <c r="K90" s="200">
        <f t="shared" si="16"/>
        <v>220000</v>
      </c>
      <c r="L90" s="218"/>
      <c r="M90" s="219"/>
      <c r="N90" s="219"/>
      <c r="O90" s="219">
        <v>20000</v>
      </c>
      <c r="P90" s="219">
        <v>200000</v>
      </c>
      <c r="Q90" s="219">
        <v>100000</v>
      </c>
      <c r="R90" s="219">
        <v>96000</v>
      </c>
      <c r="S90" s="219"/>
      <c r="T90" s="219"/>
      <c r="U90" s="219"/>
      <c r="V90" s="219"/>
      <c r="W90" s="188">
        <f t="shared" si="17"/>
        <v>416000</v>
      </c>
    </row>
    <row r="91" spans="1:23" s="131" customFormat="1" ht="37.5">
      <c r="A91" s="138"/>
      <c r="B91" s="138"/>
      <c r="C91" s="137" t="s">
        <v>322</v>
      </c>
      <c r="D91" s="155">
        <f t="shared" si="13"/>
        <v>8137.29</v>
      </c>
      <c r="E91" s="155"/>
      <c r="F91" s="155">
        <f t="shared" si="14"/>
        <v>8137.29</v>
      </c>
      <c r="G91" s="155">
        <v>8137.29</v>
      </c>
      <c r="H91" s="177">
        <v>0</v>
      </c>
      <c r="I91" s="198"/>
      <c r="J91" s="199"/>
      <c r="K91" s="200">
        <f t="shared" si="16"/>
        <v>8137.29</v>
      </c>
      <c r="L91" s="218"/>
      <c r="M91" s="219"/>
      <c r="N91" s="219"/>
      <c r="O91" s="219">
        <v>8137.29</v>
      </c>
      <c r="P91" s="219"/>
      <c r="Q91" s="219"/>
      <c r="R91" s="219"/>
      <c r="S91" s="219"/>
      <c r="T91" s="219"/>
      <c r="U91" s="219"/>
      <c r="V91" s="219"/>
      <c r="W91" s="188">
        <f t="shared" si="17"/>
        <v>8137.29</v>
      </c>
    </row>
    <row r="92" spans="1:23" s="131" customFormat="1" ht="37.5">
      <c r="A92" s="138"/>
      <c r="B92" s="138"/>
      <c r="C92" s="137" t="s">
        <v>323</v>
      </c>
      <c r="D92" s="155">
        <f t="shared" si="13"/>
        <v>49765.37</v>
      </c>
      <c r="E92" s="155"/>
      <c r="F92" s="155">
        <f t="shared" si="14"/>
        <v>49765.37</v>
      </c>
      <c r="G92" s="155">
        <v>49765.37</v>
      </c>
      <c r="H92" s="177">
        <v>0</v>
      </c>
      <c r="I92" s="198"/>
      <c r="J92" s="199"/>
      <c r="K92" s="200">
        <f t="shared" si="16"/>
        <v>49765.37</v>
      </c>
      <c r="L92" s="218"/>
      <c r="M92" s="219"/>
      <c r="N92" s="219"/>
      <c r="O92" s="219">
        <v>49765.37</v>
      </c>
      <c r="P92" s="219"/>
      <c r="Q92" s="219"/>
      <c r="R92" s="219"/>
      <c r="S92" s="219"/>
      <c r="T92" s="219"/>
      <c r="U92" s="219"/>
      <c r="V92" s="219"/>
      <c r="W92" s="188">
        <f t="shared" si="17"/>
        <v>49765.37</v>
      </c>
    </row>
    <row r="93" spans="1:23" s="131" customFormat="1" ht="37.5">
      <c r="A93" s="138"/>
      <c r="B93" s="138"/>
      <c r="C93" s="137" t="s">
        <v>324</v>
      </c>
      <c r="D93" s="155">
        <f t="shared" si="13"/>
        <v>109814.8</v>
      </c>
      <c r="E93" s="155"/>
      <c r="F93" s="155">
        <f t="shared" si="14"/>
        <v>109814.8</v>
      </c>
      <c r="G93" s="155">
        <v>109814.8</v>
      </c>
      <c r="H93" s="177">
        <v>0</v>
      </c>
      <c r="I93" s="198"/>
      <c r="J93" s="199"/>
      <c r="K93" s="200">
        <f t="shared" si="16"/>
        <v>90000</v>
      </c>
      <c r="L93" s="218"/>
      <c r="M93" s="219"/>
      <c r="N93" s="219"/>
      <c r="O93" s="219"/>
      <c r="P93" s="219">
        <v>90000</v>
      </c>
      <c r="Q93" s="219">
        <v>19814.8</v>
      </c>
      <c r="R93" s="219"/>
      <c r="S93" s="219"/>
      <c r="T93" s="219"/>
      <c r="U93" s="219"/>
      <c r="V93" s="219"/>
      <c r="W93" s="188">
        <f t="shared" si="17"/>
        <v>109814.8</v>
      </c>
    </row>
    <row r="94" spans="1:23" s="131" customFormat="1" ht="37.5">
      <c r="A94" s="138"/>
      <c r="B94" s="138"/>
      <c r="C94" s="137" t="s">
        <v>325</v>
      </c>
      <c r="D94" s="155">
        <f t="shared" si="13"/>
        <v>412059.78</v>
      </c>
      <c r="E94" s="155"/>
      <c r="F94" s="155">
        <f t="shared" si="14"/>
        <v>412059.78</v>
      </c>
      <c r="G94" s="155">
        <v>412059.78</v>
      </c>
      <c r="H94" s="177">
        <v>0</v>
      </c>
      <c r="I94" s="198"/>
      <c r="J94" s="199"/>
      <c r="K94" s="200">
        <f t="shared" si="16"/>
        <v>300000</v>
      </c>
      <c r="L94" s="218"/>
      <c r="M94" s="219"/>
      <c r="N94" s="219"/>
      <c r="O94" s="219">
        <v>100000</v>
      </c>
      <c r="P94" s="219">
        <v>200000</v>
      </c>
      <c r="Q94" s="219">
        <v>112059.78</v>
      </c>
      <c r="R94" s="219"/>
      <c r="S94" s="219"/>
      <c r="T94" s="219"/>
      <c r="U94" s="219"/>
      <c r="V94" s="219"/>
      <c r="W94" s="188">
        <f t="shared" si="17"/>
        <v>412059.78</v>
      </c>
    </row>
    <row r="95" spans="1:23" s="131" customFormat="1" ht="37.5">
      <c r="A95" s="138"/>
      <c r="B95" s="138"/>
      <c r="C95" s="137" t="s">
        <v>326</v>
      </c>
      <c r="D95" s="155">
        <f t="shared" si="13"/>
        <v>134000</v>
      </c>
      <c r="E95" s="155"/>
      <c r="F95" s="155">
        <f t="shared" si="14"/>
        <v>134000</v>
      </c>
      <c r="G95" s="155">
        <v>134000</v>
      </c>
      <c r="H95" s="177">
        <v>0</v>
      </c>
      <c r="I95" s="198"/>
      <c r="J95" s="199"/>
      <c r="K95" s="200">
        <f t="shared" si="16"/>
        <v>0</v>
      </c>
      <c r="L95" s="218"/>
      <c r="M95" s="219"/>
      <c r="N95" s="219"/>
      <c r="O95" s="219"/>
      <c r="P95" s="219"/>
      <c r="Q95" s="219">
        <v>30000</v>
      </c>
      <c r="R95" s="219">
        <v>50000</v>
      </c>
      <c r="S95" s="219">
        <v>54000</v>
      </c>
      <c r="T95" s="219"/>
      <c r="U95" s="219"/>
      <c r="V95" s="219"/>
      <c r="W95" s="188">
        <f t="shared" si="17"/>
        <v>134000</v>
      </c>
    </row>
    <row r="96" spans="1:23" s="131" customFormat="1" ht="37.5">
      <c r="A96" s="138"/>
      <c r="B96" s="138"/>
      <c r="C96" s="137" t="s">
        <v>327</v>
      </c>
      <c r="D96" s="155">
        <f t="shared" si="13"/>
        <v>80000</v>
      </c>
      <c r="E96" s="155"/>
      <c r="F96" s="155">
        <f t="shared" si="14"/>
        <v>80000</v>
      </c>
      <c r="G96" s="155">
        <v>80000</v>
      </c>
      <c r="H96" s="177">
        <v>0</v>
      </c>
      <c r="I96" s="198"/>
      <c r="J96" s="199"/>
      <c r="K96" s="200">
        <f t="shared" si="16"/>
        <v>80000</v>
      </c>
      <c r="L96" s="218"/>
      <c r="M96" s="219"/>
      <c r="N96" s="219"/>
      <c r="O96" s="219"/>
      <c r="P96" s="219">
        <v>80000</v>
      </c>
      <c r="Q96" s="219"/>
      <c r="R96" s="219"/>
      <c r="S96" s="219"/>
      <c r="T96" s="219"/>
      <c r="U96" s="219"/>
      <c r="V96" s="219"/>
      <c r="W96" s="188">
        <f t="shared" si="17"/>
        <v>80000</v>
      </c>
    </row>
    <row r="97" spans="1:23" s="131" customFormat="1" ht="18.75">
      <c r="A97" s="138"/>
      <c r="B97" s="138"/>
      <c r="C97" s="137" t="s">
        <v>161</v>
      </c>
      <c r="D97" s="155">
        <f t="shared" si="13"/>
        <v>300000</v>
      </c>
      <c r="E97" s="155"/>
      <c r="F97" s="155">
        <f t="shared" si="14"/>
        <v>300000</v>
      </c>
      <c r="G97" s="155">
        <v>300000</v>
      </c>
      <c r="H97" s="177">
        <v>0</v>
      </c>
      <c r="I97" s="198"/>
      <c r="J97" s="199"/>
      <c r="K97" s="200">
        <f t="shared" si="16"/>
        <v>0</v>
      </c>
      <c r="L97" s="218"/>
      <c r="M97" s="219"/>
      <c r="N97" s="219"/>
      <c r="O97" s="219"/>
      <c r="P97" s="219"/>
      <c r="Q97" s="219">
        <v>100000</v>
      </c>
      <c r="R97" s="219">
        <v>100000</v>
      </c>
      <c r="S97" s="219">
        <v>100000</v>
      </c>
      <c r="T97" s="219"/>
      <c r="U97" s="219"/>
      <c r="V97" s="219"/>
      <c r="W97" s="188">
        <f t="shared" si="17"/>
        <v>300000</v>
      </c>
    </row>
    <row r="98" spans="1:23" s="131" customFormat="1" ht="37.5">
      <c r="A98" s="138"/>
      <c r="B98" s="138"/>
      <c r="C98" s="137" t="s">
        <v>328</v>
      </c>
      <c r="D98" s="155">
        <f t="shared" si="13"/>
        <v>380000</v>
      </c>
      <c r="E98" s="155"/>
      <c r="F98" s="155">
        <f t="shared" si="14"/>
        <v>380000</v>
      </c>
      <c r="G98" s="155">
        <v>380000</v>
      </c>
      <c r="H98" s="177">
        <v>0</v>
      </c>
      <c r="I98" s="198"/>
      <c r="J98" s="199"/>
      <c r="K98" s="200">
        <f t="shared" si="16"/>
        <v>0</v>
      </c>
      <c r="L98" s="218"/>
      <c r="M98" s="219"/>
      <c r="N98" s="219"/>
      <c r="O98" s="219"/>
      <c r="P98" s="219"/>
      <c r="Q98" s="219">
        <v>50000</v>
      </c>
      <c r="R98" s="219">
        <v>110000</v>
      </c>
      <c r="S98" s="219">
        <v>110000</v>
      </c>
      <c r="T98" s="219">
        <v>110000</v>
      </c>
      <c r="U98" s="219"/>
      <c r="V98" s="219"/>
      <c r="W98" s="188">
        <f t="shared" si="17"/>
        <v>380000</v>
      </c>
    </row>
    <row r="99" spans="1:23" ht="18.75">
      <c r="A99" s="164"/>
      <c r="B99" s="169"/>
      <c r="C99" s="165" t="s">
        <v>174</v>
      </c>
      <c r="D99" s="152">
        <f>D7+D54+D51</f>
        <v>33047841.270000003</v>
      </c>
      <c r="E99" s="152">
        <f>E7+E54+E51</f>
        <v>4000000</v>
      </c>
      <c r="F99" s="152">
        <f>F7+F54+F51</f>
        <v>29047841.270000003</v>
      </c>
      <c r="G99" s="152">
        <f>G7+G54+G51</f>
        <v>25329067.62</v>
      </c>
      <c r="H99" s="175">
        <f>H7+H54+H51</f>
        <v>5529765.430000001</v>
      </c>
      <c r="I99" s="152">
        <f>H99/(L99+M99+N99+O99+P99)*100</f>
        <v>36.55241718766531</v>
      </c>
      <c r="J99" s="221"/>
      <c r="K99" s="222">
        <f t="shared" si="16"/>
        <v>9598551.259999998</v>
      </c>
      <c r="L99" s="152">
        <f aca="true" t="shared" si="18" ref="L99:W99">L7+L54+L51</f>
        <v>2859888.08</v>
      </c>
      <c r="M99" s="152">
        <f t="shared" si="18"/>
        <v>450000</v>
      </c>
      <c r="N99" s="152">
        <f t="shared" si="18"/>
        <v>1900000</v>
      </c>
      <c r="O99" s="152">
        <f t="shared" si="18"/>
        <v>4926782.66</v>
      </c>
      <c r="P99" s="152">
        <f t="shared" si="18"/>
        <v>4991645.949999999</v>
      </c>
      <c r="Q99" s="152">
        <f t="shared" si="18"/>
        <v>5508135.970000001</v>
      </c>
      <c r="R99" s="152">
        <f t="shared" si="18"/>
        <v>4900495.33</v>
      </c>
      <c r="S99" s="152">
        <f t="shared" si="18"/>
        <v>3667161.0700000003</v>
      </c>
      <c r="T99" s="152">
        <f t="shared" si="18"/>
        <v>2619732.21</v>
      </c>
      <c r="U99" s="152">
        <f t="shared" si="18"/>
        <v>800000</v>
      </c>
      <c r="V99" s="152">
        <f t="shared" si="18"/>
        <v>424000</v>
      </c>
      <c r="W99" s="152">
        <f t="shared" si="18"/>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65"/>
      <c r="B102" s="265"/>
      <c r="C102" s="265"/>
      <c r="D102" s="145"/>
      <c r="E102" s="145"/>
      <c r="F102" s="145"/>
      <c r="G102" s="145"/>
    </row>
  </sheetData>
  <sheetProtection/>
  <mergeCells count="12">
    <mergeCell ref="A102:C102"/>
    <mergeCell ref="A6:I6"/>
    <mergeCell ref="A50:I50"/>
    <mergeCell ref="I4:I5"/>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2015-07-06T13:30:34Z</dcterms:modified>
  <cp:category/>
  <cp:version/>
  <cp:contentType/>
  <cp:contentStatus/>
</cp:coreProperties>
</file>